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H-Test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<sst xmlns="http://schemas.openxmlformats.org/spreadsheetml/2006/main" count="38" uniqueCount="32">
  <si>
    <t>Rank</t>
  </si>
  <si>
    <t>Set 1</t>
  </si>
  <si>
    <t>Set 2</t>
  </si>
  <si>
    <t>Set 3</t>
  </si>
  <si>
    <t>Values:</t>
  </si>
  <si>
    <t>degrees of freedom</t>
  </si>
  <si>
    <t>freedom</t>
  </si>
  <si>
    <t>X² 0.05</t>
  </si>
  <si>
    <t>Result:</t>
  </si>
  <si>
    <r>
      <rPr>
        <b/>
        <sz val="11"/>
        <color indexed="8"/>
        <rFont val="Calibri"/>
        <family val="2"/>
      </rPr>
      <t>Correction factor</t>
    </r>
    <r>
      <rPr>
        <sz val="11"/>
        <color theme="1"/>
        <rFont val="Calibri"/>
        <family val="2"/>
      </rPr>
      <t xml:space="preserve"> (Cf):</t>
    </r>
  </si>
  <si>
    <t>Data</t>
  </si>
  <si>
    <t>set</t>
  </si>
  <si>
    <r>
      <t xml:space="preserve">Sum of rank </t>
    </r>
    <r>
      <rPr>
        <sz val="11"/>
        <color theme="1"/>
        <rFont val="Calibri"/>
        <family val="2"/>
      </rPr>
      <t>(R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)</t>
    </r>
    <r>
      <rPr>
        <b/>
        <sz val="11"/>
        <color indexed="8"/>
        <rFont val="Calibri"/>
        <family val="2"/>
      </rPr>
      <t>:</t>
    </r>
  </si>
  <si>
    <r>
      <t>R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²/N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:</t>
    </r>
  </si>
  <si>
    <t>H value:</t>
  </si>
  <si>
    <t>Hc:</t>
  </si>
  <si>
    <r>
      <rPr>
        <b/>
        <sz val="11"/>
        <color indexed="8"/>
        <rFont val="Calibri"/>
        <family val="2"/>
      </rPr>
      <t>Critical X²</t>
    </r>
    <r>
      <rPr>
        <sz val="11"/>
        <color theme="1"/>
        <rFont val="Calibri"/>
        <family val="2"/>
      </rPr>
      <t xml:space="preserve"> (</t>
    </r>
    <r>
      <rPr>
        <sz val="11"/>
        <color indexed="8"/>
        <rFont val="Symbol"/>
        <family val="1"/>
      </rPr>
      <t>a</t>
    </r>
    <r>
      <rPr>
        <sz val="11"/>
        <color theme="1"/>
        <rFont val="Calibri"/>
        <family val="2"/>
      </rPr>
      <t>: 0.05):</t>
    </r>
  </si>
  <si>
    <t>Mean</t>
  </si>
  <si>
    <t>STMR</t>
  </si>
  <si>
    <t>Set 4</t>
  </si>
  <si>
    <t>Set 5</t>
  </si>
  <si>
    <t>Set 6</t>
  </si>
  <si>
    <t>Set 7</t>
  </si>
  <si>
    <t xml:space="preserve">Rank </t>
  </si>
  <si>
    <t>Ties</t>
  </si>
  <si>
    <r>
      <t xml:space="preserve">Kruskal-Wallis H-Test </t>
    </r>
    <r>
      <rPr>
        <sz val="11"/>
        <color indexed="30"/>
        <rFont val="Calibri"/>
        <family val="2"/>
      </rPr>
      <t>(</t>
    </r>
    <r>
      <rPr>
        <sz val="11"/>
        <color indexed="30"/>
        <rFont val="Symbol"/>
        <family val="1"/>
      </rPr>
      <t>a</t>
    </r>
    <r>
      <rPr>
        <sz val="11"/>
        <color indexed="30"/>
        <rFont val="Calibri"/>
        <family val="2"/>
      </rPr>
      <t>: 0.05%)</t>
    </r>
  </si>
  <si>
    <t>(according to FAO manual 197, p. 88-90)</t>
  </si>
  <si>
    <r>
      <t xml:space="preserve">(each data set should be </t>
    </r>
    <r>
      <rPr>
        <b/>
        <u val="single"/>
        <sz val="10"/>
        <color indexed="10"/>
        <rFont val="Calibri"/>
        <family val="2"/>
      </rPr>
      <t>&gt;</t>
    </r>
    <r>
      <rPr>
        <b/>
        <sz val="10"/>
        <color indexed="10"/>
        <rFont val="Calibri"/>
        <family val="2"/>
      </rPr>
      <t>4)</t>
    </r>
  </si>
  <si>
    <t>Orange</t>
  </si>
  <si>
    <t>Lemon</t>
  </si>
  <si>
    <t>mandarin</t>
  </si>
  <si>
    <t>Post harvest application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</si>
</sst>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Symbol"/>
      <family val="1"/>
    </font>
    <font>
      <vertAlign val="subscript"/>
      <sz val="11"/>
      <color indexed="8"/>
      <name val="Calibri"/>
      <family val="2"/>
    </font>
    <font>
      <sz val="11"/>
      <color indexed="30"/>
      <name val="Calibri"/>
      <family val="2"/>
    </font>
    <font>
      <sz val="11"/>
      <color indexed="30"/>
      <name val="Symbol"/>
      <family val="1"/>
    </font>
    <font>
      <b/>
      <u val="single"/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3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7" fillId="0" borderId="0" xfId="0" applyFont="1" applyAlignment="1">
      <alignment horizontal="right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32" borderId="0" xfId="0" applyNumberForma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34" borderId="17" xfId="0" applyFill="1" applyBorder="1" applyAlignment="1">
      <alignment/>
    </xf>
    <xf numFmtId="0" fontId="47" fillId="34" borderId="0" xfId="0" applyFont="1" applyFill="1" applyAlignment="1">
      <alignment horizontal="center"/>
    </xf>
    <xf numFmtId="0" fontId="47" fillId="35" borderId="0" xfId="0" applyFont="1" applyFill="1" applyAlignment="1">
      <alignment horizontal="right"/>
    </xf>
    <xf numFmtId="0" fontId="47" fillId="35" borderId="0" xfId="0" applyFont="1" applyFill="1" applyAlignment="1">
      <alignment/>
    </xf>
    <xf numFmtId="167" fontId="47" fillId="35" borderId="0" xfId="0" applyNumberFormat="1" applyFont="1" applyFill="1" applyAlignment="1">
      <alignment horizontal="center"/>
    </xf>
    <xf numFmtId="0" fontId="49" fillId="0" borderId="0" xfId="0" applyFont="1" applyAlignment="1">
      <alignment/>
    </xf>
    <xf numFmtId="0" fontId="0" fillId="35" borderId="0" xfId="0" applyFill="1" applyAlignment="1">
      <alignment horizontal="right"/>
    </xf>
    <xf numFmtId="0" fontId="0" fillId="35" borderId="0" xfId="0" applyFill="1" applyAlignment="1">
      <alignment/>
    </xf>
    <xf numFmtId="167" fontId="0" fillId="35" borderId="0" xfId="0" applyNumberFormat="1" applyFill="1" applyAlignment="1">
      <alignment horizontal="center"/>
    </xf>
    <xf numFmtId="0" fontId="50" fillId="0" borderId="0" xfId="0" applyFont="1" applyBorder="1" applyAlignment="1">
      <alignment horizontal="right"/>
    </xf>
    <xf numFmtId="0" fontId="51" fillId="36" borderId="31" xfId="0" applyFont="1" applyFill="1" applyBorder="1" applyAlignment="1" applyProtection="1">
      <alignment horizontal="left"/>
      <protection locked="0"/>
    </xf>
    <xf numFmtId="0" fontId="51" fillId="36" borderId="26" xfId="0" applyFont="1" applyFill="1" applyBorder="1" applyAlignment="1" applyProtection="1">
      <alignment horizontal="center"/>
      <protection locked="0"/>
    </xf>
    <xf numFmtId="0" fontId="51" fillId="36" borderId="12" xfId="0" applyFont="1" applyFill="1" applyBorder="1" applyAlignment="1" applyProtection="1">
      <alignment horizontal="center"/>
      <protection locked="0"/>
    </xf>
    <xf numFmtId="0" fontId="52" fillId="36" borderId="32" xfId="0" applyFont="1" applyFill="1" applyBorder="1" applyAlignment="1" applyProtection="1">
      <alignment horizontal="center"/>
      <protection locked="0"/>
    </xf>
    <xf numFmtId="0" fontId="52" fillId="36" borderId="27" xfId="0" applyFont="1" applyFill="1" applyBorder="1" applyAlignment="1" applyProtection="1">
      <alignment horizontal="center"/>
      <protection locked="0"/>
    </xf>
    <xf numFmtId="0" fontId="52" fillId="36" borderId="25" xfId="0" applyFont="1" applyFill="1" applyBorder="1" applyAlignment="1" applyProtection="1">
      <alignment horizontal="center"/>
      <protection locked="0"/>
    </xf>
    <xf numFmtId="2" fontId="0" fillId="36" borderId="33" xfId="0" applyNumberFormat="1" applyFill="1" applyBorder="1" applyAlignment="1" applyProtection="1">
      <alignment horizontal="center"/>
      <protection locked="0"/>
    </xf>
    <xf numFmtId="0" fontId="0" fillId="36" borderId="22" xfId="0" applyFill="1" applyBorder="1" applyAlignment="1" applyProtection="1">
      <alignment horizontal="center"/>
      <protection locked="0"/>
    </xf>
    <xf numFmtId="0" fontId="0" fillId="36" borderId="30" xfId="0" applyFill="1" applyBorder="1" applyAlignment="1" applyProtection="1">
      <alignment horizontal="center"/>
      <protection locked="0"/>
    </xf>
    <xf numFmtId="2" fontId="0" fillId="36" borderId="11" xfId="0" applyNumberFormat="1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/>
      <protection locked="0"/>
    </xf>
    <xf numFmtId="0" fontId="0" fillId="36" borderId="15" xfId="0" applyFill="1" applyBorder="1" applyAlignment="1" applyProtection="1">
      <alignment horizontal="center"/>
      <protection locked="0"/>
    </xf>
    <xf numFmtId="0" fontId="0" fillId="36" borderId="13" xfId="0" applyFill="1" applyBorder="1" applyAlignment="1" applyProtection="1">
      <alignment horizontal="center"/>
      <protection locked="0"/>
    </xf>
    <xf numFmtId="0" fontId="0" fillId="36" borderId="16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36" borderId="13" xfId="0" applyNumberForma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8.57421875" style="0" customWidth="1"/>
    <col min="2" max="2" width="6.8515625" style="0" customWidth="1"/>
    <col min="3" max="3" width="6.421875" style="0" customWidth="1"/>
    <col min="4" max="8" width="6.00390625" style="0" customWidth="1"/>
    <col min="9" max="9" width="6.00390625" style="0" hidden="1" customWidth="1"/>
    <col min="10" max="10" width="4.421875" style="0" hidden="1" customWidth="1"/>
    <col min="11" max="11" width="4.7109375" style="0" hidden="1" customWidth="1"/>
    <col min="12" max="12" width="4.28125" style="0" hidden="1" customWidth="1"/>
    <col min="13" max="14" width="4.57421875" style="0" hidden="1" customWidth="1"/>
    <col min="15" max="15" width="4.421875" style="0" hidden="1" customWidth="1"/>
    <col min="16" max="22" width="3.00390625" style="0" hidden="1" customWidth="1"/>
    <col min="23" max="23" width="7.57421875" style="0" customWidth="1"/>
    <col min="24" max="24" width="6.8515625" style="0" customWidth="1"/>
    <col min="25" max="25" width="6.57421875" style="0" customWidth="1"/>
    <col min="26" max="26" width="6.421875" style="0" customWidth="1"/>
    <col min="27" max="28" width="6.7109375" style="0" customWidth="1"/>
    <col min="29" max="29" width="6.28125" style="0" customWidth="1"/>
    <col min="30" max="30" width="8.421875" style="0" hidden="1" customWidth="1"/>
    <col min="31" max="31" width="9.140625" style="0" hidden="1" customWidth="1"/>
    <col min="32" max="32" width="4.28125" style="0" hidden="1" customWidth="1"/>
    <col min="33" max="34" width="9.140625" style="0" hidden="1" customWidth="1"/>
  </cols>
  <sheetData>
    <row r="1" spans="1:43" ht="15">
      <c r="A1" s="3" t="s">
        <v>25</v>
      </c>
      <c r="AC1" s="43" t="s">
        <v>27</v>
      </c>
      <c r="AI1" s="58"/>
      <c r="AJ1" s="58"/>
      <c r="AK1" s="58"/>
      <c r="AL1" s="58"/>
      <c r="AM1" s="58"/>
      <c r="AN1" s="58"/>
      <c r="AO1" s="58"/>
      <c r="AP1" s="58"/>
      <c r="AQ1" s="58"/>
    </row>
    <row r="2" spans="1:43" ht="15">
      <c r="A2" s="39" t="s">
        <v>26</v>
      </c>
      <c r="B2" s="19"/>
      <c r="C2" s="19"/>
      <c r="D2" s="19"/>
      <c r="E2" s="19"/>
      <c r="F2" s="19"/>
      <c r="G2" s="19"/>
      <c r="H2" s="19"/>
      <c r="I2" s="20"/>
      <c r="J2" s="20"/>
      <c r="K2" s="20" t="s">
        <v>23</v>
      </c>
      <c r="L2" s="20"/>
      <c r="M2" s="20"/>
      <c r="N2" s="20"/>
      <c r="O2" s="20"/>
      <c r="P2" s="34"/>
      <c r="Q2" s="34"/>
      <c r="R2" s="34" t="s">
        <v>24</v>
      </c>
      <c r="S2" s="34"/>
      <c r="T2" s="34"/>
      <c r="U2" s="34"/>
      <c r="V2" s="34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58"/>
      <c r="AJ2" s="58"/>
      <c r="AK2" s="58"/>
      <c r="AL2" s="58"/>
      <c r="AM2" s="58"/>
      <c r="AN2" s="58"/>
      <c r="AO2" s="58"/>
      <c r="AP2" s="58"/>
      <c r="AQ2" s="58"/>
    </row>
    <row r="3" spans="1:43" ht="15">
      <c r="A3" s="22" t="s">
        <v>10</v>
      </c>
      <c r="B3" s="44" t="s">
        <v>31</v>
      </c>
      <c r="C3" s="45"/>
      <c r="D3" s="45"/>
      <c r="E3" s="45"/>
      <c r="F3" s="45"/>
      <c r="G3" s="45"/>
      <c r="H3" s="46"/>
      <c r="I3" s="11">
        <v>1</v>
      </c>
      <c r="J3" s="11">
        <v>2</v>
      </c>
      <c r="K3" s="11">
        <v>3</v>
      </c>
      <c r="L3" s="11">
        <v>4</v>
      </c>
      <c r="M3" s="11">
        <v>5</v>
      </c>
      <c r="N3" s="11">
        <v>6</v>
      </c>
      <c r="O3" s="11">
        <v>7</v>
      </c>
      <c r="P3" s="35">
        <v>1</v>
      </c>
      <c r="Q3" s="35">
        <v>2</v>
      </c>
      <c r="R3" s="35">
        <v>3</v>
      </c>
      <c r="S3" s="35">
        <v>4</v>
      </c>
      <c r="T3" s="35">
        <v>5</v>
      </c>
      <c r="U3" s="35">
        <v>6</v>
      </c>
      <c r="V3" s="35">
        <v>7</v>
      </c>
      <c r="W3" s="29" t="s">
        <v>0</v>
      </c>
      <c r="X3" s="31" t="s">
        <v>0</v>
      </c>
      <c r="Y3" s="31" t="s">
        <v>0</v>
      </c>
      <c r="Z3" s="31" t="s">
        <v>0</v>
      </c>
      <c r="AA3" s="31" t="s">
        <v>0</v>
      </c>
      <c r="AB3" s="31" t="s">
        <v>0</v>
      </c>
      <c r="AC3" s="14" t="s">
        <v>0</v>
      </c>
      <c r="AD3" s="2"/>
      <c r="AE3" s="2"/>
      <c r="AF3" s="2"/>
      <c r="AG3" s="2"/>
      <c r="AH3" s="2"/>
      <c r="AI3" s="59"/>
      <c r="AJ3" s="59"/>
      <c r="AK3" s="58"/>
      <c r="AL3" s="58"/>
      <c r="AM3" s="58"/>
      <c r="AN3" s="58"/>
      <c r="AO3" s="58"/>
      <c r="AP3" s="58"/>
      <c r="AQ3" s="58"/>
    </row>
    <row r="4" spans="1:43" ht="15">
      <c r="A4" s="27" t="s">
        <v>11</v>
      </c>
      <c r="B4" s="47" t="s">
        <v>28</v>
      </c>
      <c r="C4" s="48" t="s">
        <v>30</v>
      </c>
      <c r="D4" s="48" t="s">
        <v>29</v>
      </c>
      <c r="E4" s="48"/>
      <c r="F4" s="48"/>
      <c r="G4" s="48"/>
      <c r="H4" s="4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30" t="s">
        <v>1</v>
      </c>
      <c r="X4" s="32" t="s">
        <v>2</v>
      </c>
      <c r="Y4" s="32" t="s">
        <v>3</v>
      </c>
      <c r="Z4" s="32" t="s">
        <v>19</v>
      </c>
      <c r="AA4" s="32" t="s">
        <v>20</v>
      </c>
      <c r="AB4" s="32" t="s">
        <v>21</v>
      </c>
      <c r="AC4" s="28" t="s">
        <v>22</v>
      </c>
      <c r="AD4" s="2"/>
      <c r="AE4" s="2"/>
      <c r="AF4" s="2"/>
      <c r="AG4" s="2"/>
      <c r="AH4" s="2"/>
      <c r="AI4" s="59"/>
      <c r="AJ4" s="59"/>
      <c r="AK4" s="58"/>
      <c r="AL4" s="58"/>
      <c r="AM4" s="58"/>
      <c r="AN4" s="58"/>
      <c r="AO4" s="58"/>
      <c r="AP4" s="58"/>
      <c r="AQ4" s="58"/>
    </row>
    <row r="5" spans="1:43" ht="15">
      <c r="A5" s="24">
        <v>1</v>
      </c>
      <c r="B5" s="50">
        <v>0.03</v>
      </c>
      <c r="C5" s="51">
        <v>0.07</v>
      </c>
      <c r="D5" s="51">
        <v>0.08</v>
      </c>
      <c r="E5" s="51"/>
      <c r="F5" s="51"/>
      <c r="G5" s="51"/>
      <c r="H5" s="52"/>
      <c r="I5" s="25">
        <f aca="true" t="shared" si="0" ref="I5:O5">IF(B5&gt;0,RANK(B5,$B$5:$H$29,1),"")</f>
        <v>1</v>
      </c>
      <c r="J5" s="26">
        <f t="shared" si="0"/>
        <v>2</v>
      </c>
      <c r="K5" s="26">
        <f t="shared" si="0"/>
        <v>3</v>
      </c>
      <c r="L5" s="26">
        <f t="shared" si="0"/>
      </c>
      <c r="M5" s="26">
        <f t="shared" si="0"/>
      </c>
      <c r="N5" s="26">
        <f t="shared" si="0"/>
      </c>
      <c r="O5" s="26">
        <f t="shared" si="0"/>
      </c>
      <c r="P5" s="26">
        <f aca="true" t="shared" si="1" ref="P5:V5">IF(B5="","",COUNTIF($I$5:$O$29,I5))</f>
        <v>1</v>
      </c>
      <c r="Q5" s="26">
        <f t="shared" si="1"/>
        <v>1</v>
      </c>
      <c r="R5" s="26">
        <f t="shared" si="1"/>
        <v>2</v>
      </c>
      <c r="S5" s="26">
        <f t="shared" si="1"/>
      </c>
      <c r="T5" s="26">
        <f t="shared" si="1"/>
      </c>
      <c r="U5" s="26">
        <f t="shared" si="1"/>
      </c>
      <c r="V5" s="26">
        <f t="shared" si="1"/>
      </c>
      <c r="W5" s="26">
        <f aca="true" t="shared" si="2" ref="W5:AC5">IF(B5="","",P5/2+I5-0.5)</f>
        <v>1</v>
      </c>
      <c r="X5" s="26">
        <f t="shared" si="2"/>
        <v>2</v>
      </c>
      <c r="Y5" s="26">
        <f t="shared" si="2"/>
        <v>3.5</v>
      </c>
      <c r="Z5" s="26">
        <f t="shared" si="2"/>
      </c>
      <c r="AA5" s="26">
        <f t="shared" si="2"/>
      </c>
      <c r="AB5" s="26">
        <f t="shared" si="2"/>
      </c>
      <c r="AC5" s="33">
        <f t="shared" si="2"/>
      </c>
      <c r="AD5" s="1"/>
      <c r="AE5">
        <v>2</v>
      </c>
      <c r="AF5">
        <f>COUNTIF($P$5:$V$29,AE5)</f>
        <v>14</v>
      </c>
      <c r="AG5">
        <f aca="true" t="shared" si="3" ref="AG5:AG53">AE5*AE5*AE5-AE5</f>
        <v>6</v>
      </c>
      <c r="AH5">
        <f>(AF5/AE5)*AG5</f>
        <v>42</v>
      </c>
      <c r="AI5" s="60"/>
      <c r="AJ5" s="60"/>
      <c r="AK5" s="60"/>
      <c r="AL5" s="58"/>
      <c r="AM5" s="58"/>
      <c r="AN5" s="58"/>
      <c r="AO5" s="58"/>
      <c r="AP5" s="58"/>
      <c r="AQ5" s="58"/>
    </row>
    <row r="6" spans="1:43" ht="15">
      <c r="A6" s="23">
        <v>2</v>
      </c>
      <c r="B6" s="53">
        <v>0.08</v>
      </c>
      <c r="C6" s="54">
        <v>0.15</v>
      </c>
      <c r="D6" s="54">
        <v>0.44</v>
      </c>
      <c r="E6" s="54"/>
      <c r="F6" s="54"/>
      <c r="G6" s="54"/>
      <c r="H6" s="55"/>
      <c r="I6" s="13">
        <f aca="true" t="shared" si="4" ref="I6:I29">IF(B6&gt;0,RANK(B6,$B$5:$H$29,1),"")</f>
        <v>3</v>
      </c>
      <c r="J6" s="12">
        <f aca="true" t="shared" si="5" ref="J6:J29">IF(C6&gt;0,RANK(C6,$B$5:$H$29,1),"")</f>
        <v>5</v>
      </c>
      <c r="K6" s="12">
        <f aca="true" t="shared" si="6" ref="K6:K29">IF(D6&gt;0,RANK(D6,$B$5:$H$29,1),"")</f>
        <v>10</v>
      </c>
      <c r="L6" s="12">
        <f aca="true" t="shared" si="7" ref="L6:L29">IF(E6&gt;0,RANK(E6,$B$5:$H$29,1),"")</f>
      </c>
      <c r="M6" s="12">
        <f aca="true" t="shared" si="8" ref="M6:M29">IF(F6&gt;0,RANK(F6,$B$5:$H$29,1),"")</f>
      </c>
      <c r="N6" s="12">
        <f aca="true" t="shared" si="9" ref="N6:N29">IF(G6&gt;0,RANK(G6,$B$5:$H$29,1),"")</f>
      </c>
      <c r="O6" s="12">
        <f aca="true" t="shared" si="10" ref="O6:O29">IF(H6&gt;0,RANK(H6,$B$5:$H$29,1),"")</f>
      </c>
      <c r="P6" s="12">
        <f aca="true" t="shared" si="11" ref="P6:P29">IF(B6="","",COUNTIF($I$5:$O$29,I6))</f>
        <v>2</v>
      </c>
      <c r="Q6" s="12">
        <f aca="true" t="shared" si="12" ref="Q6:Q29">IF(C6="","",COUNTIF($I$5:$O$29,J6))</f>
        <v>1</v>
      </c>
      <c r="R6" s="12">
        <f aca="true" t="shared" si="13" ref="R6:R29">IF(D6="","",COUNTIF($I$5:$O$29,K6))</f>
        <v>2</v>
      </c>
      <c r="S6" s="12">
        <f aca="true" t="shared" si="14" ref="S6:S29">IF(E6="","",COUNTIF($I$5:$O$29,L6))</f>
      </c>
      <c r="T6" s="12">
        <f aca="true" t="shared" si="15" ref="T6:T29">IF(F6="","",COUNTIF($I$5:$O$29,M6))</f>
      </c>
      <c r="U6" s="12">
        <f aca="true" t="shared" si="16" ref="U6:U29">IF(G6="","",COUNTIF($I$5:$O$29,N6))</f>
      </c>
      <c r="V6" s="12">
        <f aca="true" t="shared" si="17" ref="V6:V29">IF(H6="","",COUNTIF($I$5:$O$29,O6))</f>
      </c>
      <c r="W6" s="12">
        <f aca="true" t="shared" si="18" ref="W6:W29">IF(B6="","",P6/2+I6-0.5)</f>
        <v>3.5</v>
      </c>
      <c r="X6" s="12">
        <f aca="true" t="shared" si="19" ref="X6:X29">IF(C6="","",Q6/2+J6-0.5)</f>
        <v>5</v>
      </c>
      <c r="Y6" s="12">
        <f aca="true" t="shared" si="20" ref="Y6:Y29">IF(D6="","",R6/2+K6-0.5)</f>
        <v>10.5</v>
      </c>
      <c r="Z6" s="12">
        <f aca="true" t="shared" si="21" ref="Z6:Z29">IF(E6="","",S6/2+L6-0.5)</f>
      </c>
      <c r="AA6" s="12">
        <f aca="true" t="shared" si="22" ref="AA6:AA29">IF(F6="","",T6/2+M6-0.5)</f>
      </c>
      <c r="AB6" s="13">
        <f aca="true" t="shared" si="23" ref="AB6:AB29">IF(G6="","",U6/2+N6-0.5)</f>
      </c>
      <c r="AC6" s="17">
        <f aca="true" t="shared" si="24" ref="AC6:AC29">IF(H6="","",V6/2+O6-0.5)</f>
      </c>
      <c r="AE6">
        <v>3</v>
      </c>
      <c r="AF6">
        <f aca="true" t="shared" si="25" ref="AF6:AF53">COUNTIF($P$5:$V$29,AE6)</f>
        <v>3</v>
      </c>
      <c r="AG6">
        <f t="shared" si="3"/>
        <v>24</v>
      </c>
      <c r="AH6">
        <f aca="true" t="shared" si="26" ref="AH6:AH52">(AF6/AE6)*AG6</f>
        <v>24</v>
      </c>
      <c r="AI6" s="58"/>
      <c r="AJ6" s="58"/>
      <c r="AK6" s="58"/>
      <c r="AL6" s="58"/>
      <c r="AM6" s="58"/>
      <c r="AN6" s="58"/>
      <c r="AO6" s="58"/>
      <c r="AP6" s="58"/>
      <c r="AQ6" s="58"/>
    </row>
    <row r="7" spans="1:43" ht="15">
      <c r="A7" s="23">
        <v>3</v>
      </c>
      <c r="B7" s="53">
        <v>0.44</v>
      </c>
      <c r="C7" s="54">
        <v>0.27</v>
      </c>
      <c r="D7" s="54">
        <v>0.5</v>
      </c>
      <c r="E7" s="54"/>
      <c r="F7" s="54"/>
      <c r="G7" s="54"/>
      <c r="H7" s="55"/>
      <c r="I7" s="13">
        <f t="shared" si="4"/>
        <v>10</v>
      </c>
      <c r="J7" s="12">
        <f t="shared" si="5"/>
        <v>6</v>
      </c>
      <c r="K7" s="12">
        <f t="shared" si="6"/>
        <v>16</v>
      </c>
      <c r="L7" s="12">
        <f t="shared" si="7"/>
      </c>
      <c r="M7" s="12">
        <f t="shared" si="8"/>
      </c>
      <c r="N7" s="12">
        <f t="shared" si="9"/>
      </c>
      <c r="O7" s="12">
        <f t="shared" si="10"/>
      </c>
      <c r="P7" s="12">
        <f t="shared" si="11"/>
        <v>2</v>
      </c>
      <c r="Q7" s="12">
        <f t="shared" si="12"/>
        <v>1</v>
      </c>
      <c r="R7" s="12">
        <f t="shared" si="13"/>
        <v>2</v>
      </c>
      <c r="S7" s="12">
        <f t="shared" si="14"/>
      </c>
      <c r="T7" s="12">
        <f t="shared" si="15"/>
      </c>
      <c r="U7" s="12">
        <f t="shared" si="16"/>
      </c>
      <c r="V7" s="12">
        <f t="shared" si="17"/>
      </c>
      <c r="W7" s="12">
        <f t="shared" si="18"/>
        <v>10.5</v>
      </c>
      <c r="X7" s="12">
        <f t="shared" si="19"/>
        <v>6</v>
      </c>
      <c r="Y7" s="12">
        <f t="shared" si="20"/>
        <v>16.5</v>
      </c>
      <c r="Z7" s="12">
        <f t="shared" si="21"/>
      </c>
      <c r="AA7" s="12">
        <f t="shared" si="22"/>
      </c>
      <c r="AB7" s="12">
        <f t="shared" si="23"/>
      </c>
      <c r="AC7" s="17">
        <f t="shared" si="24"/>
      </c>
      <c r="AE7">
        <v>4</v>
      </c>
      <c r="AF7">
        <f t="shared" si="25"/>
        <v>0</v>
      </c>
      <c r="AG7">
        <f t="shared" si="3"/>
        <v>60</v>
      </c>
      <c r="AH7">
        <f t="shared" si="26"/>
        <v>0</v>
      </c>
      <c r="AI7" s="58"/>
      <c r="AJ7" s="58"/>
      <c r="AK7" s="58"/>
      <c r="AL7" s="58"/>
      <c r="AM7" s="58"/>
      <c r="AN7" s="58"/>
      <c r="AO7" s="58"/>
      <c r="AP7" s="58"/>
      <c r="AQ7" s="58"/>
    </row>
    <row r="8" spans="1:43" ht="15">
      <c r="A8" s="23">
        <v>4</v>
      </c>
      <c r="B8" s="53">
        <v>0.5</v>
      </c>
      <c r="C8" s="54">
        <v>0.31</v>
      </c>
      <c r="D8" s="54">
        <v>0.45</v>
      </c>
      <c r="E8" s="54"/>
      <c r="F8" s="54"/>
      <c r="G8" s="54"/>
      <c r="H8" s="55"/>
      <c r="I8" s="13">
        <f t="shared" si="4"/>
        <v>16</v>
      </c>
      <c r="J8" s="12">
        <f t="shared" si="5"/>
        <v>7</v>
      </c>
      <c r="K8" s="12">
        <f t="shared" si="6"/>
        <v>12</v>
      </c>
      <c r="L8" s="12">
        <f t="shared" si="7"/>
      </c>
      <c r="M8" s="12">
        <f t="shared" si="8"/>
      </c>
      <c r="N8" s="12">
        <f t="shared" si="9"/>
      </c>
      <c r="O8" s="12">
        <f t="shared" si="10"/>
      </c>
      <c r="P8" s="12">
        <f t="shared" si="11"/>
        <v>2</v>
      </c>
      <c r="Q8" s="12">
        <f t="shared" si="12"/>
        <v>1</v>
      </c>
      <c r="R8" s="12">
        <f t="shared" si="13"/>
        <v>2</v>
      </c>
      <c r="S8" s="12">
        <f t="shared" si="14"/>
      </c>
      <c r="T8" s="12">
        <f t="shared" si="15"/>
      </c>
      <c r="U8" s="12">
        <f t="shared" si="16"/>
      </c>
      <c r="V8" s="12">
        <f t="shared" si="17"/>
      </c>
      <c r="W8" s="12">
        <f t="shared" si="18"/>
        <v>16.5</v>
      </c>
      <c r="X8" s="12">
        <f t="shared" si="19"/>
        <v>7</v>
      </c>
      <c r="Y8" s="12">
        <f t="shared" si="20"/>
        <v>12.5</v>
      </c>
      <c r="Z8" s="12">
        <f t="shared" si="21"/>
      </c>
      <c r="AA8" s="12">
        <f t="shared" si="22"/>
      </c>
      <c r="AB8" s="12">
        <f t="shared" si="23"/>
      </c>
      <c r="AC8" s="17">
        <f t="shared" si="24"/>
      </c>
      <c r="AE8">
        <v>5</v>
      </c>
      <c r="AF8">
        <f t="shared" si="25"/>
        <v>0</v>
      </c>
      <c r="AG8">
        <f t="shared" si="3"/>
        <v>120</v>
      </c>
      <c r="AH8">
        <f t="shared" si="26"/>
        <v>0</v>
      </c>
      <c r="AI8" s="58"/>
      <c r="AJ8" s="58"/>
      <c r="AK8" s="58"/>
      <c r="AL8" s="58"/>
      <c r="AM8" s="58"/>
      <c r="AN8" s="58"/>
      <c r="AO8" s="58"/>
      <c r="AP8" s="58"/>
      <c r="AQ8" s="58"/>
    </row>
    <row r="9" spans="1:43" ht="15">
      <c r="A9" s="23">
        <v>5</v>
      </c>
      <c r="B9" s="53">
        <v>0.52</v>
      </c>
      <c r="C9" s="54">
        <v>0.32</v>
      </c>
      <c r="D9" s="54">
        <v>0.47</v>
      </c>
      <c r="E9" s="54"/>
      <c r="F9" s="54"/>
      <c r="G9" s="54"/>
      <c r="H9" s="55"/>
      <c r="I9" s="13">
        <f t="shared" si="4"/>
        <v>18</v>
      </c>
      <c r="J9" s="12">
        <f t="shared" si="5"/>
        <v>8</v>
      </c>
      <c r="K9" s="12">
        <f t="shared" si="6"/>
        <v>14</v>
      </c>
      <c r="L9" s="12">
        <f t="shared" si="7"/>
      </c>
      <c r="M9" s="12">
        <f t="shared" si="8"/>
      </c>
      <c r="N9" s="12">
        <f t="shared" si="9"/>
      </c>
      <c r="O9" s="12">
        <f t="shared" si="10"/>
      </c>
      <c r="P9" s="12">
        <f t="shared" si="11"/>
        <v>1</v>
      </c>
      <c r="Q9" s="12">
        <f t="shared" si="12"/>
        <v>1</v>
      </c>
      <c r="R9" s="12">
        <f t="shared" si="13"/>
        <v>2</v>
      </c>
      <c r="S9" s="12">
        <f t="shared" si="14"/>
      </c>
      <c r="T9" s="12">
        <f t="shared" si="15"/>
      </c>
      <c r="U9" s="12">
        <f t="shared" si="16"/>
      </c>
      <c r="V9" s="12">
        <f t="shared" si="17"/>
      </c>
      <c r="W9" s="12">
        <f t="shared" si="18"/>
        <v>18</v>
      </c>
      <c r="X9" s="12">
        <f t="shared" si="19"/>
        <v>8</v>
      </c>
      <c r="Y9" s="12">
        <f t="shared" si="20"/>
        <v>14.5</v>
      </c>
      <c r="Z9" s="12">
        <f t="shared" si="21"/>
      </c>
      <c r="AA9" s="12">
        <f t="shared" si="22"/>
      </c>
      <c r="AB9" s="12">
        <f t="shared" si="23"/>
      </c>
      <c r="AC9" s="17">
        <f t="shared" si="24"/>
      </c>
      <c r="AE9">
        <v>6</v>
      </c>
      <c r="AF9">
        <f t="shared" si="25"/>
        <v>0</v>
      </c>
      <c r="AG9">
        <f t="shared" si="3"/>
        <v>210</v>
      </c>
      <c r="AH9">
        <f t="shared" si="26"/>
        <v>0</v>
      </c>
      <c r="AI9" s="58"/>
      <c r="AJ9" s="58"/>
      <c r="AK9" s="58"/>
      <c r="AL9" s="58"/>
      <c r="AM9" s="58"/>
      <c r="AN9" s="58"/>
      <c r="AO9" s="58"/>
      <c r="AP9" s="58"/>
      <c r="AQ9" s="58"/>
    </row>
    <row r="10" spans="1:43" ht="15">
      <c r="A10" s="23">
        <v>6</v>
      </c>
      <c r="B10" s="53">
        <v>0.53</v>
      </c>
      <c r="C10" s="54">
        <v>0.4</v>
      </c>
      <c r="D10" s="54">
        <v>0.53</v>
      </c>
      <c r="E10" s="54"/>
      <c r="F10" s="54"/>
      <c r="G10" s="54"/>
      <c r="H10" s="55"/>
      <c r="I10" s="13">
        <f t="shared" si="4"/>
        <v>19</v>
      </c>
      <c r="J10" s="12">
        <f t="shared" si="5"/>
        <v>9</v>
      </c>
      <c r="K10" s="12">
        <f t="shared" si="6"/>
        <v>19</v>
      </c>
      <c r="L10" s="12">
        <f t="shared" si="7"/>
      </c>
      <c r="M10" s="12">
        <f t="shared" si="8"/>
      </c>
      <c r="N10" s="12">
        <f t="shared" si="9"/>
      </c>
      <c r="O10" s="12">
        <f t="shared" si="10"/>
      </c>
      <c r="P10" s="12">
        <f t="shared" si="11"/>
        <v>3</v>
      </c>
      <c r="Q10" s="12">
        <f t="shared" si="12"/>
        <v>1</v>
      </c>
      <c r="R10" s="12">
        <f t="shared" si="13"/>
        <v>3</v>
      </c>
      <c r="S10" s="12">
        <f t="shared" si="14"/>
      </c>
      <c r="T10" s="12">
        <f t="shared" si="15"/>
      </c>
      <c r="U10" s="12">
        <f t="shared" si="16"/>
      </c>
      <c r="V10" s="12">
        <f t="shared" si="17"/>
      </c>
      <c r="W10" s="12">
        <f t="shared" si="18"/>
        <v>20</v>
      </c>
      <c r="X10" s="12">
        <f t="shared" si="19"/>
        <v>9</v>
      </c>
      <c r="Y10" s="12">
        <f t="shared" si="20"/>
        <v>20</v>
      </c>
      <c r="Z10" s="12">
        <f t="shared" si="21"/>
      </c>
      <c r="AA10" s="12">
        <f t="shared" si="22"/>
      </c>
      <c r="AB10" s="12">
        <f t="shared" si="23"/>
      </c>
      <c r="AC10" s="17">
        <f t="shared" si="24"/>
      </c>
      <c r="AE10">
        <v>7</v>
      </c>
      <c r="AF10">
        <f t="shared" si="25"/>
        <v>0</v>
      </c>
      <c r="AG10">
        <f t="shared" si="3"/>
        <v>336</v>
      </c>
      <c r="AH10">
        <f t="shared" si="26"/>
        <v>0</v>
      </c>
      <c r="AI10" s="58"/>
      <c r="AJ10" s="58"/>
      <c r="AK10" s="58"/>
      <c r="AL10" s="58"/>
      <c r="AM10" s="58"/>
      <c r="AN10" s="58"/>
      <c r="AO10" s="58"/>
      <c r="AP10" s="58"/>
      <c r="AQ10" s="58"/>
    </row>
    <row r="11" spans="1:43" ht="15">
      <c r="A11" s="23">
        <v>7</v>
      </c>
      <c r="B11" s="53">
        <v>0.6</v>
      </c>
      <c r="C11" s="54">
        <v>0.45</v>
      </c>
      <c r="D11" s="54">
        <v>1.01</v>
      </c>
      <c r="E11" s="54"/>
      <c r="F11" s="54"/>
      <c r="G11" s="54"/>
      <c r="H11" s="55"/>
      <c r="I11" s="13">
        <f t="shared" si="4"/>
        <v>22</v>
      </c>
      <c r="J11" s="12">
        <f t="shared" si="5"/>
        <v>12</v>
      </c>
      <c r="K11" s="12">
        <f t="shared" si="6"/>
        <v>32</v>
      </c>
      <c r="L11" s="12">
        <f t="shared" si="7"/>
      </c>
      <c r="M11" s="12">
        <f t="shared" si="8"/>
      </c>
      <c r="N11" s="12">
        <f t="shared" si="9"/>
      </c>
      <c r="O11" s="12">
        <f t="shared" si="10"/>
      </c>
      <c r="P11" s="12">
        <f t="shared" si="11"/>
        <v>1</v>
      </c>
      <c r="Q11" s="12">
        <f t="shared" si="12"/>
        <v>2</v>
      </c>
      <c r="R11" s="12">
        <f t="shared" si="13"/>
        <v>2</v>
      </c>
      <c r="S11" s="12">
        <f t="shared" si="14"/>
      </c>
      <c r="T11" s="12">
        <f t="shared" si="15"/>
      </c>
      <c r="U11" s="12">
        <f t="shared" si="16"/>
      </c>
      <c r="V11" s="12">
        <f t="shared" si="17"/>
      </c>
      <c r="W11" s="12">
        <f t="shared" si="18"/>
        <v>22</v>
      </c>
      <c r="X11" s="12">
        <f t="shared" si="19"/>
        <v>12.5</v>
      </c>
      <c r="Y11" s="12">
        <f t="shared" si="20"/>
        <v>32.5</v>
      </c>
      <c r="Z11" s="12">
        <f t="shared" si="21"/>
      </c>
      <c r="AA11" s="12">
        <f t="shared" si="22"/>
      </c>
      <c r="AB11" s="12">
        <f t="shared" si="23"/>
      </c>
      <c r="AC11" s="17">
        <f t="shared" si="24"/>
      </c>
      <c r="AE11">
        <v>8</v>
      </c>
      <c r="AF11">
        <f t="shared" si="25"/>
        <v>0</v>
      </c>
      <c r="AG11">
        <f t="shared" si="3"/>
        <v>504</v>
      </c>
      <c r="AH11">
        <f t="shared" si="26"/>
        <v>0</v>
      </c>
      <c r="AI11" s="58"/>
      <c r="AJ11" s="58"/>
      <c r="AK11" s="58"/>
      <c r="AL11" s="58"/>
      <c r="AM11" s="58"/>
      <c r="AN11" s="58"/>
      <c r="AO11" s="58"/>
      <c r="AP11" s="58"/>
      <c r="AQ11" s="58"/>
    </row>
    <row r="12" spans="1:43" ht="15">
      <c r="A12" s="23">
        <v>8</v>
      </c>
      <c r="B12" s="53">
        <v>0.72</v>
      </c>
      <c r="C12" s="54">
        <v>0.47</v>
      </c>
      <c r="D12" s="54">
        <v>1.14</v>
      </c>
      <c r="E12" s="54"/>
      <c r="F12" s="54"/>
      <c r="G12" s="54"/>
      <c r="H12" s="55"/>
      <c r="I12" s="13">
        <f t="shared" si="4"/>
        <v>23</v>
      </c>
      <c r="J12" s="12">
        <f t="shared" si="5"/>
        <v>14</v>
      </c>
      <c r="K12" s="12">
        <f t="shared" si="6"/>
        <v>34</v>
      </c>
      <c r="L12" s="12">
        <f t="shared" si="7"/>
      </c>
      <c r="M12" s="12">
        <f t="shared" si="8"/>
      </c>
      <c r="N12" s="12">
        <f t="shared" si="9"/>
      </c>
      <c r="O12" s="12">
        <f t="shared" si="10"/>
      </c>
      <c r="P12" s="12">
        <f t="shared" si="11"/>
        <v>1</v>
      </c>
      <c r="Q12" s="12">
        <f t="shared" si="12"/>
        <v>2</v>
      </c>
      <c r="R12" s="12">
        <f t="shared" si="13"/>
        <v>2</v>
      </c>
      <c r="S12" s="12">
        <f t="shared" si="14"/>
      </c>
      <c r="T12" s="12">
        <f t="shared" si="15"/>
      </c>
      <c r="U12" s="12">
        <f t="shared" si="16"/>
      </c>
      <c r="V12" s="12">
        <f t="shared" si="17"/>
      </c>
      <c r="W12" s="12">
        <f t="shared" si="18"/>
        <v>23</v>
      </c>
      <c r="X12" s="12">
        <f t="shared" si="19"/>
        <v>14.5</v>
      </c>
      <c r="Y12" s="12">
        <f t="shared" si="20"/>
        <v>34.5</v>
      </c>
      <c r="Z12" s="12">
        <f t="shared" si="21"/>
      </c>
      <c r="AA12" s="12">
        <f t="shared" si="22"/>
      </c>
      <c r="AB12" s="12">
        <f t="shared" si="23"/>
      </c>
      <c r="AC12" s="17">
        <f t="shared" si="24"/>
      </c>
      <c r="AE12">
        <v>9</v>
      </c>
      <c r="AF12">
        <f t="shared" si="25"/>
        <v>0</v>
      </c>
      <c r="AG12">
        <f t="shared" si="3"/>
        <v>720</v>
      </c>
      <c r="AH12">
        <f t="shared" si="26"/>
        <v>0</v>
      </c>
      <c r="AI12" s="58"/>
      <c r="AJ12" s="58"/>
      <c r="AK12" s="58"/>
      <c r="AL12" s="58"/>
      <c r="AM12" s="58"/>
      <c r="AN12" s="58"/>
      <c r="AO12" s="58"/>
      <c r="AP12" s="58"/>
      <c r="AQ12" s="58"/>
    </row>
    <row r="13" spans="1:43" ht="15">
      <c r="A13" s="23">
        <v>9</v>
      </c>
      <c r="B13" s="53">
        <v>0.76</v>
      </c>
      <c r="C13" s="54">
        <v>0.53</v>
      </c>
      <c r="D13" s="54"/>
      <c r="E13" s="54"/>
      <c r="F13" s="54"/>
      <c r="G13" s="54"/>
      <c r="H13" s="55"/>
      <c r="I13" s="13">
        <f t="shared" si="4"/>
        <v>24</v>
      </c>
      <c r="J13" s="12">
        <f t="shared" si="5"/>
        <v>19</v>
      </c>
      <c r="K13" s="12">
        <f t="shared" si="6"/>
      </c>
      <c r="L13" s="12">
        <f t="shared" si="7"/>
      </c>
      <c r="M13" s="12">
        <f t="shared" si="8"/>
      </c>
      <c r="N13" s="12">
        <f t="shared" si="9"/>
      </c>
      <c r="O13" s="12">
        <f t="shared" si="10"/>
      </c>
      <c r="P13" s="12">
        <f t="shared" si="11"/>
        <v>1</v>
      </c>
      <c r="Q13" s="12">
        <f t="shared" si="12"/>
        <v>3</v>
      </c>
      <c r="R13" s="12">
        <f t="shared" si="13"/>
      </c>
      <c r="S13" s="12">
        <f t="shared" si="14"/>
      </c>
      <c r="T13" s="12">
        <f t="shared" si="15"/>
      </c>
      <c r="U13" s="12">
        <f t="shared" si="16"/>
      </c>
      <c r="V13" s="12">
        <f t="shared" si="17"/>
      </c>
      <c r="W13" s="12">
        <f t="shared" si="18"/>
        <v>24</v>
      </c>
      <c r="X13" s="12">
        <f t="shared" si="19"/>
        <v>20</v>
      </c>
      <c r="Y13" s="12">
        <f t="shared" si="20"/>
      </c>
      <c r="Z13" s="12">
        <f t="shared" si="21"/>
      </c>
      <c r="AA13" s="12">
        <f t="shared" si="22"/>
      </c>
      <c r="AB13" s="12">
        <f t="shared" si="23"/>
      </c>
      <c r="AC13" s="17">
        <f t="shared" si="24"/>
      </c>
      <c r="AE13">
        <v>10</v>
      </c>
      <c r="AF13">
        <f t="shared" si="25"/>
        <v>0</v>
      </c>
      <c r="AG13">
        <f t="shared" si="3"/>
        <v>990</v>
      </c>
      <c r="AH13">
        <f t="shared" si="26"/>
        <v>0</v>
      </c>
      <c r="AI13" s="58"/>
      <c r="AJ13" s="58"/>
      <c r="AK13" s="58"/>
      <c r="AL13" s="58"/>
      <c r="AM13" s="58"/>
      <c r="AN13" s="58"/>
      <c r="AO13" s="58"/>
      <c r="AP13" s="58"/>
      <c r="AQ13" s="58"/>
    </row>
    <row r="14" spans="1:43" ht="15">
      <c r="A14" s="23">
        <v>10</v>
      </c>
      <c r="B14" s="53">
        <v>0.83</v>
      </c>
      <c r="C14" s="54">
        <v>0.77</v>
      </c>
      <c r="D14" s="54"/>
      <c r="E14" s="54"/>
      <c r="F14" s="54"/>
      <c r="G14" s="54"/>
      <c r="H14" s="55"/>
      <c r="I14" s="13">
        <f t="shared" si="4"/>
        <v>28</v>
      </c>
      <c r="J14" s="12">
        <f t="shared" si="5"/>
        <v>25</v>
      </c>
      <c r="K14" s="12">
        <f t="shared" si="6"/>
      </c>
      <c r="L14" s="12">
        <f t="shared" si="7"/>
      </c>
      <c r="M14" s="12">
        <f t="shared" si="8"/>
      </c>
      <c r="N14" s="12">
        <f t="shared" si="9"/>
      </c>
      <c r="O14" s="12">
        <f t="shared" si="10"/>
      </c>
      <c r="P14" s="12">
        <f t="shared" si="11"/>
        <v>1</v>
      </c>
      <c r="Q14" s="12">
        <f t="shared" si="12"/>
        <v>1</v>
      </c>
      <c r="R14" s="12">
        <f t="shared" si="13"/>
      </c>
      <c r="S14" s="12">
        <f t="shared" si="14"/>
      </c>
      <c r="T14" s="12">
        <f t="shared" si="15"/>
      </c>
      <c r="U14" s="12">
        <f t="shared" si="16"/>
      </c>
      <c r="V14" s="12">
        <f t="shared" si="17"/>
      </c>
      <c r="W14" s="12">
        <f t="shared" si="18"/>
        <v>28</v>
      </c>
      <c r="X14" s="12">
        <f t="shared" si="19"/>
        <v>25</v>
      </c>
      <c r="Y14" s="12">
        <f t="shared" si="20"/>
      </c>
      <c r="Z14" s="12">
        <f t="shared" si="21"/>
      </c>
      <c r="AA14" s="12">
        <f t="shared" si="22"/>
      </c>
      <c r="AB14" s="12">
        <f t="shared" si="23"/>
      </c>
      <c r="AC14" s="17">
        <f t="shared" si="24"/>
      </c>
      <c r="AE14">
        <v>11</v>
      </c>
      <c r="AF14">
        <f t="shared" si="25"/>
        <v>0</v>
      </c>
      <c r="AG14">
        <f t="shared" si="3"/>
        <v>1320</v>
      </c>
      <c r="AH14">
        <f t="shared" si="26"/>
        <v>0</v>
      </c>
      <c r="AI14" s="58"/>
      <c r="AJ14" s="58"/>
      <c r="AK14" s="58"/>
      <c r="AL14" s="58"/>
      <c r="AM14" s="58"/>
      <c r="AN14" s="58"/>
      <c r="AO14" s="58"/>
      <c r="AP14" s="58"/>
      <c r="AQ14" s="58"/>
    </row>
    <row r="15" spans="1:43" ht="15">
      <c r="A15" s="23">
        <v>11</v>
      </c>
      <c r="B15" s="53">
        <v>1</v>
      </c>
      <c r="C15" s="54">
        <v>0.78</v>
      </c>
      <c r="D15" s="54"/>
      <c r="E15" s="54"/>
      <c r="F15" s="54"/>
      <c r="G15" s="54"/>
      <c r="H15" s="55"/>
      <c r="I15" s="13">
        <f t="shared" si="4"/>
        <v>31</v>
      </c>
      <c r="J15" s="12">
        <f t="shared" si="5"/>
        <v>26</v>
      </c>
      <c r="K15" s="12">
        <f t="shared" si="6"/>
      </c>
      <c r="L15" s="12">
        <f t="shared" si="7"/>
      </c>
      <c r="M15" s="12">
        <f t="shared" si="8"/>
      </c>
      <c r="N15" s="12">
        <f t="shared" si="9"/>
      </c>
      <c r="O15" s="12">
        <f t="shared" si="10"/>
      </c>
      <c r="P15" s="12">
        <f t="shared" si="11"/>
        <v>1</v>
      </c>
      <c r="Q15" s="12">
        <f t="shared" si="12"/>
        <v>1</v>
      </c>
      <c r="R15" s="12">
        <f t="shared" si="13"/>
      </c>
      <c r="S15" s="12">
        <f t="shared" si="14"/>
      </c>
      <c r="T15" s="12">
        <f t="shared" si="15"/>
      </c>
      <c r="U15" s="12">
        <f t="shared" si="16"/>
      </c>
      <c r="V15" s="12">
        <f t="shared" si="17"/>
      </c>
      <c r="W15" s="12">
        <f t="shared" si="18"/>
        <v>31</v>
      </c>
      <c r="X15" s="12">
        <f t="shared" si="19"/>
        <v>26</v>
      </c>
      <c r="Y15" s="12">
        <f t="shared" si="20"/>
      </c>
      <c r="Z15" s="12">
        <f t="shared" si="21"/>
      </c>
      <c r="AA15" s="12">
        <f t="shared" si="22"/>
      </c>
      <c r="AB15" s="12">
        <f t="shared" si="23"/>
      </c>
      <c r="AC15" s="17">
        <f t="shared" si="24"/>
      </c>
      <c r="AE15">
        <v>12</v>
      </c>
      <c r="AF15">
        <f t="shared" si="25"/>
        <v>0</v>
      </c>
      <c r="AG15">
        <f t="shared" si="3"/>
        <v>1716</v>
      </c>
      <c r="AH15">
        <f t="shared" si="26"/>
        <v>0</v>
      </c>
      <c r="AI15" s="58"/>
      <c r="AJ15" s="58"/>
      <c r="AK15" s="58"/>
      <c r="AL15" s="58"/>
      <c r="AM15" s="58"/>
      <c r="AN15" s="58"/>
      <c r="AO15" s="58"/>
      <c r="AP15" s="58"/>
      <c r="AQ15" s="58"/>
    </row>
    <row r="16" spans="1:43" ht="15">
      <c r="A16" s="23">
        <v>12</v>
      </c>
      <c r="B16" s="53">
        <v>1.2</v>
      </c>
      <c r="C16" s="54">
        <v>0.82</v>
      </c>
      <c r="D16" s="54"/>
      <c r="E16" s="54"/>
      <c r="F16" s="54"/>
      <c r="G16" s="54"/>
      <c r="H16" s="55"/>
      <c r="I16" s="13">
        <f t="shared" si="4"/>
        <v>36</v>
      </c>
      <c r="J16" s="12">
        <f t="shared" si="5"/>
        <v>27</v>
      </c>
      <c r="K16" s="12">
        <f t="shared" si="6"/>
      </c>
      <c r="L16" s="12">
        <f t="shared" si="7"/>
      </c>
      <c r="M16" s="12">
        <f t="shared" si="8"/>
      </c>
      <c r="N16" s="12">
        <f t="shared" si="9"/>
      </c>
      <c r="O16" s="12">
        <f t="shared" si="10"/>
      </c>
      <c r="P16" s="12">
        <f t="shared" si="11"/>
        <v>1</v>
      </c>
      <c r="Q16" s="12">
        <f t="shared" si="12"/>
        <v>1</v>
      </c>
      <c r="R16" s="12">
        <f t="shared" si="13"/>
      </c>
      <c r="S16" s="12">
        <f t="shared" si="14"/>
      </c>
      <c r="T16" s="12">
        <f t="shared" si="15"/>
      </c>
      <c r="U16" s="12">
        <f t="shared" si="16"/>
      </c>
      <c r="V16" s="12">
        <f t="shared" si="17"/>
      </c>
      <c r="W16" s="12">
        <f t="shared" si="18"/>
        <v>36</v>
      </c>
      <c r="X16" s="12">
        <f t="shared" si="19"/>
        <v>27</v>
      </c>
      <c r="Y16" s="12">
        <f t="shared" si="20"/>
      </c>
      <c r="Z16" s="12">
        <f t="shared" si="21"/>
      </c>
      <c r="AA16" s="12">
        <f t="shared" si="22"/>
      </c>
      <c r="AB16" s="12">
        <f t="shared" si="23"/>
      </c>
      <c r="AC16" s="17">
        <f t="shared" si="24"/>
      </c>
      <c r="AE16">
        <v>13</v>
      </c>
      <c r="AF16">
        <f t="shared" si="25"/>
        <v>0</v>
      </c>
      <c r="AG16">
        <f t="shared" si="3"/>
        <v>2184</v>
      </c>
      <c r="AH16">
        <f t="shared" si="26"/>
        <v>0</v>
      </c>
      <c r="AI16" s="58"/>
      <c r="AJ16" s="58"/>
      <c r="AK16" s="58"/>
      <c r="AL16" s="58"/>
      <c r="AM16" s="58"/>
      <c r="AN16" s="58"/>
      <c r="AO16" s="58"/>
      <c r="AP16" s="58"/>
      <c r="AQ16" s="58"/>
    </row>
    <row r="17" spans="1:43" ht="15">
      <c r="A17" s="23">
        <v>13</v>
      </c>
      <c r="B17" s="53"/>
      <c r="C17" s="54">
        <v>0.85</v>
      </c>
      <c r="D17" s="54"/>
      <c r="E17" s="54"/>
      <c r="F17" s="54"/>
      <c r="G17" s="54"/>
      <c r="H17" s="55"/>
      <c r="I17" s="13">
        <f t="shared" si="4"/>
      </c>
      <c r="J17" s="12">
        <f t="shared" si="5"/>
        <v>29</v>
      </c>
      <c r="K17" s="12">
        <f t="shared" si="6"/>
      </c>
      <c r="L17" s="12">
        <f t="shared" si="7"/>
      </c>
      <c r="M17" s="12">
        <f t="shared" si="8"/>
      </c>
      <c r="N17" s="12">
        <f t="shared" si="9"/>
      </c>
      <c r="O17" s="12">
        <f t="shared" si="10"/>
      </c>
      <c r="P17" s="12">
        <f t="shared" si="11"/>
      </c>
      <c r="Q17" s="12">
        <f t="shared" si="12"/>
        <v>1</v>
      </c>
      <c r="R17" s="12">
        <f t="shared" si="13"/>
      </c>
      <c r="S17" s="12">
        <f t="shared" si="14"/>
      </c>
      <c r="T17" s="12">
        <f t="shared" si="15"/>
      </c>
      <c r="U17" s="12">
        <f t="shared" si="16"/>
      </c>
      <c r="V17" s="12">
        <f t="shared" si="17"/>
      </c>
      <c r="W17" s="12">
        <f t="shared" si="18"/>
      </c>
      <c r="X17" s="12">
        <f t="shared" si="19"/>
        <v>29</v>
      </c>
      <c r="Y17" s="12">
        <f t="shared" si="20"/>
      </c>
      <c r="Z17" s="12">
        <f t="shared" si="21"/>
      </c>
      <c r="AA17" s="12">
        <f t="shared" si="22"/>
      </c>
      <c r="AB17" s="12">
        <f t="shared" si="23"/>
      </c>
      <c r="AC17" s="17">
        <f t="shared" si="24"/>
      </c>
      <c r="AE17">
        <v>14</v>
      </c>
      <c r="AF17">
        <f t="shared" si="25"/>
        <v>0</v>
      </c>
      <c r="AG17">
        <f t="shared" si="3"/>
        <v>2730</v>
      </c>
      <c r="AH17">
        <f t="shared" si="26"/>
        <v>0</v>
      </c>
      <c r="AI17" s="58"/>
      <c r="AJ17" s="58"/>
      <c r="AK17" s="58"/>
      <c r="AL17" s="58"/>
      <c r="AM17" s="58"/>
      <c r="AN17" s="58"/>
      <c r="AO17" s="58"/>
      <c r="AP17" s="58"/>
      <c r="AQ17" s="58"/>
    </row>
    <row r="18" spans="1:43" ht="15">
      <c r="A18" s="23">
        <v>14</v>
      </c>
      <c r="B18" s="53"/>
      <c r="C18" s="54">
        <v>0.99</v>
      </c>
      <c r="D18" s="54"/>
      <c r="E18" s="54"/>
      <c r="F18" s="54"/>
      <c r="G18" s="54"/>
      <c r="H18" s="55"/>
      <c r="I18" s="13">
        <f t="shared" si="4"/>
      </c>
      <c r="J18" s="12">
        <f t="shared" si="5"/>
        <v>30</v>
      </c>
      <c r="K18" s="12">
        <f t="shared" si="6"/>
      </c>
      <c r="L18" s="12">
        <f t="shared" si="7"/>
      </c>
      <c r="M18" s="12">
        <f t="shared" si="8"/>
      </c>
      <c r="N18" s="12">
        <f t="shared" si="9"/>
      </c>
      <c r="O18" s="12">
        <f t="shared" si="10"/>
      </c>
      <c r="P18" s="12">
        <f t="shared" si="11"/>
      </c>
      <c r="Q18" s="12">
        <f t="shared" si="12"/>
        <v>1</v>
      </c>
      <c r="R18" s="12">
        <f t="shared" si="13"/>
      </c>
      <c r="S18" s="12">
        <f t="shared" si="14"/>
      </c>
      <c r="T18" s="12">
        <f t="shared" si="15"/>
      </c>
      <c r="U18" s="12">
        <f t="shared" si="16"/>
      </c>
      <c r="V18" s="12">
        <f t="shared" si="17"/>
      </c>
      <c r="W18" s="12">
        <f t="shared" si="18"/>
      </c>
      <c r="X18" s="12">
        <f t="shared" si="19"/>
        <v>30</v>
      </c>
      <c r="Y18" s="12">
        <f t="shared" si="20"/>
      </c>
      <c r="Z18" s="12">
        <f t="shared" si="21"/>
      </c>
      <c r="AA18" s="12">
        <f t="shared" si="22"/>
      </c>
      <c r="AB18" s="12">
        <f t="shared" si="23"/>
      </c>
      <c r="AC18" s="17">
        <f t="shared" si="24"/>
      </c>
      <c r="AE18">
        <v>15</v>
      </c>
      <c r="AF18">
        <f t="shared" si="25"/>
        <v>0</v>
      </c>
      <c r="AG18">
        <f t="shared" si="3"/>
        <v>3360</v>
      </c>
      <c r="AH18">
        <f t="shared" si="26"/>
        <v>0</v>
      </c>
      <c r="AI18" s="58"/>
      <c r="AJ18" s="58"/>
      <c r="AK18" s="58"/>
      <c r="AL18" s="58"/>
      <c r="AM18" s="58"/>
      <c r="AN18" s="58"/>
      <c r="AO18" s="58"/>
      <c r="AP18" s="58"/>
      <c r="AQ18" s="58"/>
    </row>
    <row r="19" spans="1:43" ht="15">
      <c r="A19" s="23">
        <v>15</v>
      </c>
      <c r="B19" s="53"/>
      <c r="C19" s="54">
        <v>1.01</v>
      </c>
      <c r="D19" s="54"/>
      <c r="E19" s="54"/>
      <c r="F19" s="54"/>
      <c r="G19" s="54"/>
      <c r="H19" s="55"/>
      <c r="I19" s="13">
        <f t="shared" si="4"/>
      </c>
      <c r="J19" s="12">
        <f t="shared" si="5"/>
        <v>32</v>
      </c>
      <c r="K19" s="12">
        <f t="shared" si="6"/>
      </c>
      <c r="L19" s="12">
        <f t="shared" si="7"/>
      </c>
      <c r="M19" s="12">
        <f t="shared" si="8"/>
      </c>
      <c r="N19" s="12">
        <f t="shared" si="9"/>
      </c>
      <c r="O19" s="12">
        <f t="shared" si="10"/>
      </c>
      <c r="P19" s="12">
        <f t="shared" si="11"/>
      </c>
      <c r="Q19" s="12">
        <f t="shared" si="12"/>
        <v>2</v>
      </c>
      <c r="R19" s="12">
        <f t="shared" si="13"/>
      </c>
      <c r="S19" s="12">
        <f t="shared" si="14"/>
      </c>
      <c r="T19" s="12">
        <f t="shared" si="15"/>
      </c>
      <c r="U19" s="12">
        <f t="shared" si="16"/>
      </c>
      <c r="V19" s="12">
        <f t="shared" si="17"/>
      </c>
      <c r="W19" s="12">
        <f t="shared" si="18"/>
      </c>
      <c r="X19" s="12">
        <f t="shared" si="19"/>
        <v>32.5</v>
      </c>
      <c r="Y19" s="12">
        <f t="shared" si="20"/>
      </c>
      <c r="Z19" s="12">
        <f t="shared" si="21"/>
      </c>
      <c r="AA19" s="12">
        <f t="shared" si="22"/>
      </c>
      <c r="AB19" s="12">
        <f t="shared" si="23"/>
      </c>
      <c r="AC19" s="17">
        <f t="shared" si="24"/>
      </c>
      <c r="AE19">
        <v>16</v>
      </c>
      <c r="AF19">
        <f t="shared" si="25"/>
        <v>0</v>
      </c>
      <c r="AG19">
        <f t="shared" si="3"/>
        <v>4080</v>
      </c>
      <c r="AH19">
        <f t="shared" si="26"/>
        <v>0</v>
      </c>
      <c r="AI19" s="58"/>
      <c r="AJ19" s="58"/>
      <c r="AK19" s="58"/>
      <c r="AL19" s="58"/>
      <c r="AM19" s="58"/>
      <c r="AN19" s="58"/>
      <c r="AO19" s="58"/>
      <c r="AP19" s="58"/>
      <c r="AQ19" s="58"/>
    </row>
    <row r="20" spans="1:43" ht="15">
      <c r="A20" s="23">
        <v>16</v>
      </c>
      <c r="B20" s="53"/>
      <c r="C20" s="54">
        <v>1.14</v>
      </c>
      <c r="D20" s="54"/>
      <c r="E20" s="54"/>
      <c r="F20" s="54"/>
      <c r="G20" s="54"/>
      <c r="H20" s="55"/>
      <c r="I20" s="13">
        <f t="shared" si="4"/>
      </c>
      <c r="J20" s="12">
        <f t="shared" si="5"/>
        <v>34</v>
      </c>
      <c r="K20" s="12">
        <f t="shared" si="6"/>
      </c>
      <c r="L20" s="12">
        <f t="shared" si="7"/>
      </c>
      <c r="M20" s="12">
        <f t="shared" si="8"/>
      </c>
      <c r="N20" s="12">
        <f t="shared" si="9"/>
      </c>
      <c r="O20" s="12">
        <f t="shared" si="10"/>
      </c>
      <c r="P20" s="12">
        <f t="shared" si="11"/>
      </c>
      <c r="Q20" s="12">
        <f t="shared" si="12"/>
        <v>2</v>
      </c>
      <c r="R20" s="12">
        <f t="shared" si="13"/>
      </c>
      <c r="S20" s="12">
        <f t="shared" si="14"/>
      </c>
      <c r="T20" s="12">
        <f t="shared" si="15"/>
      </c>
      <c r="U20" s="12">
        <f t="shared" si="16"/>
      </c>
      <c r="V20" s="12">
        <f t="shared" si="17"/>
      </c>
      <c r="W20" s="12">
        <f t="shared" si="18"/>
      </c>
      <c r="X20" s="12">
        <f t="shared" si="19"/>
        <v>34.5</v>
      </c>
      <c r="Y20" s="12">
        <f t="shared" si="20"/>
      </c>
      <c r="Z20" s="12">
        <f t="shared" si="21"/>
      </c>
      <c r="AA20" s="12">
        <f t="shared" si="22"/>
      </c>
      <c r="AB20" s="12">
        <f t="shared" si="23"/>
      </c>
      <c r="AC20" s="17">
        <f t="shared" si="24"/>
      </c>
      <c r="AE20">
        <v>17</v>
      </c>
      <c r="AF20">
        <f t="shared" si="25"/>
        <v>0</v>
      </c>
      <c r="AG20">
        <f t="shared" si="3"/>
        <v>4896</v>
      </c>
      <c r="AH20">
        <f t="shared" si="26"/>
        <v>0</v>
      </c>
      <c r="AI20" s="58"/>
      <c r="AJ20" s="58"/>
      <c r="AK20" s="58"/>
      <c r="AL20" s="58"/>
      <c r="AM20" s="58"/>
      <c r="AN20" s="58"/>
      <c r="AO20" s="58"/>
      <c r="AP20" s="58"/>
      <c r="AQ20" s="58"/>
    </row>
    <row r="21" spans="1:43" ht="15">
      <c r="A21" s="23">
        <v>17</v>
      </c>
      <c r="B21" s="53"/>
      <c r="C21" s="54">
        <v>1.64</v>
      </c>
      <c r="D21" s="54"/>
      <c r="E21" s="54"/>
      <c r="F21" s="54"/>
      <c r="G21" s="54"/>
      <c r="H21" s="55"/>
      <c r="I21" s="13">
        <f t="shared" si="4"/>
      </c>
      <c r="J21" s="12">
        <f t="shared" si="5"/>
        <v>37</v>
      </c>
      <c r="K21" s="12">
        <f t="shared" si="6"/>
      </c>
      <c r="L21" s="12">
        <f t="shared" si="7"/>
      </c>
      <c r="M21" s="12">
        <f t="shared" si="8"/>
      </c>
      <c r="N21" s="12">
        <f t="shared" si="9"/>
      </c>
      <c r="O21" s="12">
        <f t="shared" si="10"/>
      </c>
      <c r="P21" s="12">
        <f t="shared" si="11"/>
      </c>
      <c r="Q21" s="12">
        <f t="shared" si="12"/>
        <v>1</v>
      </c>
      <c r="R21" s="12">
        <f t="shared" si="13"/>
      </c>
      <c r="S21" s="12">
        <f t="shared" si="14"/>
      </c>
      <c r="T21" s="12">
        <f t="shared" si="15"/>
      </c>
      <c r="U21" s="12">
        <f t="shared" si="16"/>
      </c>
      <c r="V21" s="12">
        <f t="shared" si="17"/>
      </c>
      <c r="W21" s="12">
        <f t="shared" si="18"/>
      </c>
      <c r="X21" s="12">
        <f t="shared" si="19"/>
        <v>37</v>
      </c>
      <c r="Y21" s="12">
        <f t="shared" si="20"/>
      </c>
      <c r="Z21" s="12">
        <f t="shared" si="21"/>
      </c>
      <c r="AA21" s="12">
        <f t="shared" si="22"/>
      </c>
      <c r="AB21" s="12">
        <f t="shared" si="23"/>
      </c>
      <c r="AC21" s="17">
        <f t="shared" si="24"/>
      </c>
      <c r="AE21">
        <v>18</v>
      </c>
      <c r="AF21">
        <f t="shared" si="25"/>
        <v>0</v>
      </c>
      <c r="AG21">
        <f t="shared" si="3"/>
        <v>5814</v>
      </c>
      <c r="AH21">
        <f t="shared" si="26"/>
        <v>0</v>
      </c>
      <c r="AI21" s="58"/>
      <c r="AJ21" s="58"/>
      <c r="AK21" s="58"/>
      <c r="AL21" s="58"/>
      <c r="AM21" s="58"/>
      <c r="AN21" s="58"/>
      <c r="AO21" s="58"/>
      <c r="AP21" s="58"/>
      <c r="AQ21" s="58"/>
    </row>
    <row r="22" spans="1:43" ht="15">
      <c r="A22" s="23">
        <v>18</v>
      </c>
      <c r="B22" s="53"/>
      <c r="C22" s="54">
        <v>3.32</v>
      </c>
      <c r="D22" s="54"/>
      <c r="E22" s="54"/>
      <c r="F22" s="54"/>
      <c r="G22" s="54"/>
      <c r="H22" s="55"/>
      <c r="I22" s="13">
        <f t="shared" si="4"/>
      </c>
      <c r="J22" s="12">
        <f t="shared" si="5"/>
        <v>38</v>
      </c>
      <c r="K22" s="12">
        <f t="shared" si="6"/>
      </c>
      <c r="L22" s="12">
        <f t="shared" si="7"/>
      </c>
      <c r="M22" s="12">
        <f t="shared" si="8"/>
      </c>
      <c r="N22" s="12">
        <f t="shared" si="9"/>
      </c>
      <c r="O22" s="12">
        <f t="shared" si="10"/>
      </c>
      <c r="P22" s="12">
        <f t="shared" si="11"/>
      </c>
      <c r="Q22" s="12">
        <f t="shared" si="12"/>
        <v>1</v>
      </c>
      <c r="R22" s="12">
        <f t="shared" si="13"/>
      </c>
      <c r="S22" s="12">
        <f t="shared" si="14"/>
      </c>
      <c r="T22" s="12">
        <f t="shared" si="15"/>
      </c>
      <c r="U22" s="12">
        <f t="shared" si="16"/>
      </c>
      <c r="V22" s="12">
        <f t="shared" si="17"/>
      </c>
      <c r="W22" s="12">
        <f t="shared" si="18"/>
      </c>
      <c r="X22" s="12">
        <f t="shared" si="19"/>
        <v>38</v>
      </c>
      <c r="Y22" s="12">
        <f t="shared" si="20"/>
      </c>
      <c r="Z22" s="12">
        <f t="shared" si="21"/>
      </c>
      <c r="AA22" s="12">
        <f t="shared" si="22"/>
      </c>
      <c r="AB22" s="12">
        <f t="shared" si="23"/>
      </c>
      <c r="AC22" s="17">
        <f t="shared" si="24"/>
      </c>
      <c r="AE22">
        <v>19</v>
      </c>
      <c r="AF22">
        <f t="shared" si="25"/>
        <v>0</v>
      </c>
      <c r="AG22">
        <f t="shared" si="3"/>
        <v>6840</v>
      </c>
      <c r="AH22">
        <f t="shared" si="26"/>
        <v>0</v>
      </c>
      <c r="AI22" s="58"/>
      <c r="AJ22" s="58"/>
      <c r="AK22" s="58"/>
      <c r="AL22" s="58"/>
      <c r="AM22" s="58"/>
      <c r="AN22" s="58"/>
      <c r="AO22" s="58"/>
      <c r="AP22" s="58"/>
      <c r="AQ22" s="58"/>
    </row>
    <row r="23" spans="1:43" ht="15">
      <c r="A23" s="23">
        <v>19</v>
      </c>
      <c r="B23" s="53"/>
      <c r="C23" s="54"/>
      <c r="D23" s="54"/>
      <c r="E23" s="54"/>
      <c r="F23" s="54"/>
      <c r="G23" s="54"/>
      <c r="H23" s="55"/>
      <c r="I23" s="13">
        <f t="shared" si="4"/>
      </c>
      <c r="J23" s="12">
        <f t="shared" si="5"/>
      </c>
      <c r="K23" s="12">
        <f t="shared" si="6"/>
      </c>
      <c r="L23" s="12">
        <f t="shared" si="7"/>
      </c>
      <c r="M23" s="12">
        <f t="shared" si="8"/>
      </c>
      <c r="N23" s="12">
        <f t="shared" si="9"/>
      </c>
      <c r="O23" s="12">
        <f t="shared" si="10"/>
      </c>
      <c r="P23" s="12">
        <f t="shared" si="11"/>
      </c>
      <c r="Q23" s="12">
        <f t="shared" si="12"/>
      </c>
      <c r="R23" s="12">
        <f t="shared" si="13"/>
      </c>
      <c r="S23" s="12">
        <f t="shared" si="14"/>
      </c>
      <c r="T23" s="12">
        <f t="shared" si="15"/>
      </c>
      <c r="U23" s="12">
        <f t="shared" si="16"/>
      </c>
      <c r="V23" s="12">
        <f t="shared" si="17"/>
      </c>
      <c r="W23" s="12">
        <f t="shared" si="18"/>
      </c>
      <c r="X23" s="12">
        <f t="shared" si="19"/>
      </c>
      <c r="Y23" s="12">
        <f t="shared" si="20"/>
      </c>
      <c r="Z23" s="12">
        <f t="shared" si="21"/>
      </c>
      <c r="AA23" s="12">
        <f t="shared" si="22"/>
      </c>
      <c r="AB23" s="12">
        <f t="shared" si="23"/>
      </c>
      <c r="AC23" s="17">
        <f t="shared" si="24"/>
      </c>
      <c r="AE23">
        <v>20</v>
      </c>
      <c r="AF23">
        <f t="shared" si="25"/>
        <v>0</v>
      </c>
      <c r="AG23">
        <f t="shared" si="3"/>
        <v>7980</v>
      </c>
      <c r="AH23">
        <f t="shared" si="26"/>
        <v>0</v>
      </c>
      <c r="AI23" s="58"/>
      <c r="AJ23" s="58"/>
      <c r="AK23" s="58"/>
      <c r="AL23" s="58"/>
      <c r="AM23" s="58"/>
      <c r="AN23" s="58"/>
      <c r="AO23" s="58"/>
      <c r="AP23" s="58"/>
      <c r="AQ23" s="58"/>
    </row>
    <row r="24" spans="1:43" ht="15">
      <c r="A24" s="23">
        <v>20</v>
      </c>
      <c r="B24" s="53"/>
      <c r="C24" s="54"/>
      <c r="D24" s="54"/>
      <c r="E24" s="54"/>
      <c r="F24" s="54"/>
      <c r="G24" s="54"/>
      <c r="H24" s="55"/>
      <c r="I24" s="13">
        <f t="shared" si="4"/>
      </c>
      <c r="J24" s="12">
        <f t="shared" si="5"/>
      </c>
      <c r="K24" s="12">
        <f t="shared" si="6"/>
      </c>
      <c r="L24" s="12">
        <f t="shared" si="7"/>
      </c>
      <c r="M24" s="12">
        <f t="shared" si="8"/>
      </c>
      <c r="N24" s="12">
        <f t="shared" si="9"/>
      </c>
      <c r="O24" s="12">
        <f t="shared" si="10"/>
      </c>
      <c r="P24" s="12">
        <f t="shared" si="11"/>
      </c>
      <c r="Q24" s="12">
        <f t="shared" si="12"/>
      </c>
      <c r="R24" s="12">
        <f t="shared" si="13"/>
      </c>
      <c r="S24" s="12">
        <f t="shared" si="14"/>
      </c>
      <c r="T24" s="12">
        <f t="shared" si="15"/>
      </c>
      <c r="U24" s="12">
        <f t="shared" si="16"/>
      </c>
      <c r="V24" s="12">
        <f t="shared" si="17"/>
      </c>
      <c r="W24" s="12">
        <f t="shared" si="18"/>
      </c>
      <c r="X24" s="12">
        <f t="shared" si="19"/>
      </c>
      <c r="Y24" s="12">
        <f t="shared" si="20"/>
      </c>
      <c r="Z24" s="12">
        <f t="shared" si="21"/>
      </c>
      <c r="AA24" s="12">
        <f t="shared" si="22"/>
      </c>
      <c r="AB24" s="12">
        <f t="shared" si="23"/>
      </c>
      <c r="AC24" s="17">
        <f t="shared" si="24"/>
      </c>
      <c r="AE24">
        <v>21</v>
      </c>
      <c r="AF24">
        <f t="shared" si="25"/>
        <v>0</v>
      </c>
      <c r="AG24">
        <f t="shared" si="3"/>
        <v>9240</v>
      </c>
      <c r="AH24">
        <f t="shared" si="26"/>
        <v>0</v>
      </c>
      <c r="AI24" s="58"/>
      <c r="AJ24" s="58"/>
      <c r="AK24" s="58"/>
      <c r="AL24" s="58"/>
      <c r="AM24" s="58"/>
      <c r="AN24" s="58"/>
      <c r="AO24" s="58"/>
      <c r="AP24" s="58"/>
      <c r="AQ24" s="58"/>
    </row>
    <row r="25" spans="1:43" ht="15">
      <c r="A25" s="23">
        <v>21</v>
      </c>
      <c r="B25" s="53"/>
      <c r="C25" s="54"/>
      <c r="D25" s="54"/>
      <c r="E25" s="54"/>
      <c r="F25" s="54"/>
      <c r="G25" s="54"/>
      <c r="H25" s="55"/>
      <c r="I25" s="13">
        <f t="shared" si="4"/>
      </c>
      <c r="J25" s="12">
        <f t="shared" si="5"/>
      </c>
      <c r="K25" s="12">
        <f t="shared" si="6"/>
      </c>
      <c r="L25" s="12">
        <f t="shared" si="7"/>
      </c>
      <c r="M25" s="12">
        <f t="shared" si="8"/>
      </c>
      <c r="N25" s="12">
        <f t="shared" si="9"/>
      </c>
      <c r="O25" s="12">
        <f t="shared" si="10"/>
      </c>
      <c r="P25" s="12">
        <f t="shared" si="11"/>
      </c>
      <c r="Q25" s="12">
        <f t="shared" si="12"/>
      </c>
      <c r="R25" s="12">
        <f t="shared" si="13"/>
      </c>
      <c r="S25" s="12">
        <f t="shared" si="14"/>
      </c>
      <c r="T25" s="12">
        <f t="shared" si="15"/>
      </c>
      <c r="U25" s="12">
        <f t="shared" si="16"/>
      </c>
      <c r="V25" s="12">
        <f t="shared" si="17"/>
      </c>
      <c r="W25" s="12">
        <f t="shared" si="18"/>
      </c>
      <c r="X25" s="12">
        <f t="shared" si="19"/>
      </c>
      <c r="Y25" s="12">
        <f t="shared" si="20"/>
      </c>
      <c r="Z25" s="12">
        <f t="shared" si="21"/>
      </c>
      <c r="AA25" s="12">
        <f t="shared" si="22"/>
      </c>
      <c r="AB25" s="12">
        <f t="shared" si="23"/>
      </c>
      <c r="AC25" s="17">
        <f t="shared" si="24"/>
      </c>
      <c r="AE25">
        <v>22</v>
      </c>
      <c r="AF25">
        <f t="shared" si="25"/>
        <v>0</v>
      </c>
      <c r="AG25">
        <f t="shared" si="3"/>
        <v>10626</v>
      </c>
      <c r="AH25">
        <f t="shared" si="26"/>
        <v>0</v>
      </c>
      <c r="AI25" s="58"/>
      <c r="AJ25" s="58"/>
      <c r="AK25" s="58"/>
      <c r="AL25" s="58"/>
      <c r="AM25" s="58"/>
      <c r="AN25" s="58"/>
      <c r="AO25" s="58"/>
      <c r="AP25" s="58"/>
      <c r="AQ25" s="58"/>
    </row>
    <row r="26" spans="1:43" ht="15">
      <c r="A26" s="23">
        <v>22</v>
      </c>
      <c r="B26" s="53"/>
      <c r="C26" s="54"/>
      <c r="D26" s="54"/>
      <c r="E26" s="54"/>
      <c r="F26" s="54"/>
      <c r="G26" s="54"/>
      <c r="H26" s="55"/>
      <c r="I26" s="13">
        <f t="shared" si="4"/>
      </c>
      <c r="J26" s="12">
        <f t="shared" si="5"/>
      </c>
      <c r="K26" s="12">
        <f t="shared" si="6"/>
      </c>
      <c r="L26" s="12">
        <f t="shared" si="7"/>
      </c>
      <c r="M26" s="12">
        <f t="shared" si="8"/>
      </c>
      <c r="N26" s="12">
        <f t="shared" si="9"/>
      </c>
      <c r="O26" s="12">
        <f t="shared" si="10"/>
      </c>
      <c r="P26" s="12">
        <f t="shared" si="11"/>
      </c>
      <c r="Q26" s="12">
        <f t="shared" si="12"/>
      </c>
      <c r="R26" s="12">
        <f t="shared" si="13"/>
      </c>
      <c r="S26" s="12">
        <f t="shared" si="14"/>
      </c>
      <c r="T26" s="12">
        <f t="shared" si="15"/>
      </c>
      <c r="U26" s="12">
        <f t="shared" si="16"/>
      </c>
      <c r="V26" s="12">
        <f t="shared" si="17"/>
      </c>
      <c r="W26" s="12">
        <f t="shared" si="18"/>
      </c>
      <c r="X26" s="12">
        <f t="shared" si="19"/>
      </c>
      <c r="Y26" s="12">
        <f t="shared" si="20"/>
      </c>
      <c r="Z26" s="12">
        <f t="shared" si="21"/>
      </c>
      <c r="AA26" s="12">
        <f t="shared" si="22"/>
      </c>
      <c r="AB26" s="12">
        <f t="shared" si="23"/>
      </c>
      <c r="AC26" s="17">
        <f t="shared" si="24"/>
      </c>
      <c r="AE26">
        <v>23</v>
      </c>
      <c r="AF26">
        <f t="shared" si="25"/>
        <v>0</v>
      </c>
      <c r="AG26">
        <f t="shared" si="3"/>
        <v>12144</v>
      </c>
      <c r="AH26">
        <f t="shared" si="26"/>
        <v>0</v>
      </c>
      <c r="AI26" s="58"/>
      <c r="AJ26" s="58"/>
      <c r="AK26" s="58"/>
      <c r="AL26" s="58"/>
      <c r="AM26" s="58"/>
      <c r="AN26" s="58"/>
      <c r="AO26" s="58"/>
      <c r="AP26" s="58"/>
      <c r="AQ26" s="58"/>
    </row>
    <row r="27" spans="1:43" ht="15">
      <c r="A27" s="23">
        <v>23</v>
      </c>
      <c r="B27" s="53"/>
      <c r="C27" s="54"/>
      <c r="D27" s="54"/>
      <c r="E27" s="54"/>
      <c r="F27" s="54"/>
      <c r="G27" s="54"/>
      <c r="H27" s="55"/>
      <c r="I27" s="13">
        <f t="shared" si="4"/>
      </c>
      <c r="J27" s="12">
        <f t="shared" si="5"/>
      </c>
      <c r="K27" s="12">
        <f t="shared" si="6"/>
      </c>
      <c r="L27" s="12">
        <f t="shared" si="7"/>
      </c>
      <c r="M27" s="12">
        <f t="shared" si="8"/>
      </c>
      <c r="N27" s="12">
        <f t="shared" si="9"/>
      </c>
      <c r="O27" s="12">
        <f t="shared" si="10"/>
      </c>
      <c r="P27" s="12">
        <f t="shared" si="11"/>
      </c>
      <c r="Q27" s="12">
        <f t="shared" si="12"/>
      </c>
      <c r="R27" s="12">
        <f t="shared" si="13"/>
      </c>
      <c r="S27" s="12">
        <f t="shared" si="14"/>
      </c>
      <c r="T27" s="12">
        <f t="shared" si="15"/>
      </c>
      <c r="U27" s="12">
        <f t="shared" si="16"/>
      </c>
      <c r="V27" s="12">
        <f t="shared" si="17"/>
      </c>
      <c r="W27" s="12">
        <f t="shared" si="18"/>
      </c>
      <c r="X27" s="12">
        <f t="shared" si="19"/>
      </c>
      <c r="Y27" s="12">
        <f t="shared" si="20"/>
      </c>
      <c r="Z27" s="12">
        <f t="shared" si="21"/>
      </c>
      <c r="AA27" s="12">
        <f t="shared" si="22"/>
      </c>
      <c r="AB27" s="12">
        <f t="shared" si="23"/>
      </c>
      <c r="AC27" s="17">
        <f t="shared" si="24"/>
      </c>
      <c r="AE27">
        <v>24</v>
      </c>
      <c r="AF27">
        <f t="shared" si="25"/>
        <v>0</v>
      </c>
      <c r="AG27">
        <f t="shared" si="3"/>
        <v>13800</v>
      </c>
      <c r="AH27">
        <f t="shared" si="26"/>
        <v>0</v>
      </c>
      <c r="AI27" s="58"/>
      <c r="AJ27" s="58"/>
      <c r="AK27" s="58"/>
      <c r="AL27" s="58"/>
      <c r="AM27" s="58"/>
      <c r="AN27" s="58"/>
      <c r="AO27" s="58"/>
      <c r="AP27" s="58"/>
      <c r="AQ27" s="58"/>
    </row>
    <row r="28" spans="1:43" ht="15">
      <c r="A28" s="23">
        <v>24</v>
      </c>
      <c r="B28" s="53"/>
      <c r="C28" s="54"/>
      <c r="D28" s="54"/>
      <c r="E28" s="54"/>
      <c r="F28" s="54"/>
      <c r="G28" s="54"/>
      <c r="H28" s="55"/>
      <c r="I28" s="13">
        <f t="shared" si="4"/>
      </c>
      <c r="J28" s="12">
        <f t="shared" si="5"/>
      </c>
      <c r="K28" s="12">
        <f t="shared" si="6"/>
      </c>
      <c r="L28" s="12">
        <f t="shared" si="7"/>
      </c>
      <c r="M28" s="12">
        <f t="shared" si="8"/>
      </c>
      <c r="N28" s="12">
        <f t="shared" si="9"/>
      </c>
      <c r="O28" s="12">
        <f t="shared" si="10"/>
      </c>
      <c r="P28" s="12">
        <f t="shared" si="11"/>
      </c>
      <c r="Q28" s="12">
        <f t="shared" si="12"/>
      </c>
      <c r="R28" s="12">
        <f t="shared" si="13"/>
      </c>
      <c r="S28" s="12">
        <f t="shared" si="14"/>
      </c>
      <c r="T28" s="12">
        <f t="shared" si="15"/>
      </c>
      <c r="U28" s="12">
        <f t="shared" si="16"/>
      </c>
      <c r="V28" s="12">
        <f t="shared" si="17"/>
      </c>
      <c r="W28" s="12">
        <f t="shared" si="18"/>
      </c>
      <c r="X28" s="12">
        <f t="shared" si="19"/>
      </c>
      <c r="Y28" s="12">
        <f t="shared" si="20"/>
      </c>
      <c r="Z28" s="12">
        <f t="shared" si="21"/>
      </c>
      <c r="AA28" s="12">
        <f t="shared" si="22"/>
      </c>
      <c r="AB28" s="12">
        <f t="shared" si="23"/>
      </c>
      <c r="AC28" s="17">
        <f t="shared" si="24"/>
      </c>
      <c r="AE28">
        <v>25</v>
      </c>
      <c r="AF28">
        <f t="shared" si="25"/>
        <v>0</v>
      </c>
      <c r="AG28">
        <f t="shared" si="3"/>
        <v>15600</v>
      </c>
      <c r="AH28">
        <f t="shared" si="26"/>
        <v>0</v>
      </c>
      <c r="AI28" s="58"/>
      <c r="AJ28" s="58"/>
      <c r="AK28" s="58"/>
      <c r="AL28" s="58"/>
      <c r="AM28" s="58"/>
      <c r="AN28" s="58"/>
      <c r="AO28" s="58"/>
      <c r="AP28" s="58"/>
      <c r="AQ28" s="58"/>
    </row>
    <row r="29" spans="1:43" ht="15">
      <c r="A29" s="21">
        <v>25</v>
      </c>
      <c r="B29" s="61"/>
      <c r="C29" s="56"/>
      <c r="D29" s="56"/>
      <c r="E29" s="56"/>
      <c r="F29" s="56"/>
      <c r="G29" s="56"/>
      <c r="H29" s="57"/>
      <c r="I29" s="16">
        <f t="shared" si="4"/>
      </c>
      <c r="J29" s="15">
        <f t="shared" si="5"/>
      </c>
      <c r="K29" s="15">
        <f t="shared" si="6"/>
      </c>
      <c r="L29" s="15">
        <f t="shared" si="7"/>
      </c>
      <c r="M29" s="15">
        <f t="shared" si="8"/>
      </c>
      <c r="N29" s="15">
        <f t="shared" si="9"/>
      </c>
      <c r="O29" s="15">
        <f t="shared" si="10"/>
      </c>
      <c r="P29" s="15">
        <f t="shared" si="11"/>
      </c>
      <c r="Q29" s="15">
        <f t="shared" si="12"/>
      </c>
      <c r="R29" s="15">
        <f t="shared" si="13"/>
      </c>
      <c r="S29" s="15">
        <f t="shared" si="14"/>
      </c>
      <c r="T29" s="15">
        <f t="shared" si="15"/>
      </c>
      <c r="U29" s="15">
        <f t="shared" si="16"/>
      </c>
      <c r="V29" s="15">
        <f t="shared" si="17"/>
      </c>
      <c r="W29" s="15">
        <f t="shared" si="18"/>
      </c>
      <c r="X29" s="15">
        <f t="shared" si="19"/>
      </c>
      <c r="Y29" s="15">
        <f t="shared" si="20"/>
      </c>
      <c r="Z29" s="15">
        <f t="shared" si="21"/>
      </c>
      <c r="AA29" s="15">
        <f t="shared" si="22"/>
      </c>
      <c r="AB29" s="15">
        <f t="shared" si="23"/>
      </c>
      <c r="AC29" s="18">
        <f t="shared" si="24"/>
      </c>
      <c r="AE29">
        <v>26</v>
      </c>
      <c r="AF29">
        <f t="shared" si="25"/>
        <v>0</v>
      </c>
      <c r="AG29">
        <f t="shared" si="3"/>
        <v>17550</v>
      </c>
      <c r="AH29">
        <f t="shared" si="26"/>
        <v>0</v>
      </c>
      <c r="AI29" s="58"/>
      <c r="AJ29" s="58"/>
      <c r="AK29" s="58"/>
      <c r="AL29" s="58"/>
      <c r="AM29" s="58"/>
      <c r="AN29" s="58"/>
      <c r="AO29" s="58"/>
      <c r="AP29" s="58"/>
      <c r="AQ29" s="58"/>
    </row>
    <row r="30" spans="1:43" ht="15">
      <c r="A30" s="2" t="s">
        <v>17</v>
      </c>
      <c r="B30" s="10">
        <f>IF(W32=0,"",AVERAGE(B5:B29))</f>
        <v>0.6008333333333333</v>
      </c>
      <c r="C30" s="10">
        <f aca="true" t="shared" si="27" ref="C30:H30">IF(X32=0,"",AVERAGE(C5:C29))</f>
        <v>0.793888888888889</v>
      </c>
      <c r="D30" s="10">
        <f t="shared" si="27"/>
        <v>0.5774999999999999</v>
      </c>
      <c r="E30" s="10">
        <f t="shared" si="27"/>
      </c>
      <c r="F30" s="10">
        <f t="shared" si="27"/>
      </c>
      <c r="G30" s="10">
        <f t="shared" si="27"/>
      </c>
      <c r="H30" s="10">
        <f t="shared" si="27"/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AE30">
        <v>27</v>
      </c>
      <c r="AF30">
        <f t="shared" si="25"/>
        <v>0</v>
      </c>
      <c r="AG30">
        <f t="shared" si="3"/>
        <v>19656</v>
      </c>
      <c r="AH30">
        <f t="shared" si="26"/>
        <v>0</v>
      </c>
      <c r="AI30" s="58"/>
      <c r="AJ30" s="58"/>
      <c r="AK30" s="58"/>
      <c r="AL30" s="58"/>
      <c r="AM30" s="58"/>
      <c r="AN30" s="58"/>
      <c r="AO30" s="58"/>
      <c r="AP30" s="58"/>
      <c r="AQ30" s="58"/>
    </row>
    <row r="31" spans="1:43" ht="15">
      <c r="A31" s="2" t="s">
        <v>18</v>
      </c>
      <c r="B31" s="10">
        <f>IF(W32=0,"",MEDIAN(B5:B29))</f>
        <v>0.565</v>
      </c>
      <c r="C31" s="10">
        <f aca="true" t="shared" si="28" ref="C31:H31">IF(X32=0,"",MEDIAN(C5:C29))</f>
        <v>0.65</v>
      </c>
      <c r="D31" s="10">
        <f t="shared" si="28"/>
        <v>0.485</v>
      </c>
      <c r="E31" s="10">
        <f t="shared" si="28"/>
      </c>
      <c r="F31" s="10">
        <f t="shared" si="28"/>
      </c>
      <c r="G31" s="10">
        <f t="shared" si="28"/>
      </c>
      <c r="H31" s="10">
        <f t="shared" si="28"/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AE31">
        <v>28</v>
      </c>
      <c r="AF31">
        <f t="shared" si="25"/>
        <v>0</v>
      </c>
      <c r="AG31">
        <f t="shared" si="3"/>
        <v>21924</v>
      </c>
      <c r="AH31">
        <f t="shared" si="26"/>
        <v>0</v>
      </c>
      <c r="AI31" s="58"/>
      <c r="AJ31" s="58"/>
      <c r="AK31" s="58"/>
      <c r="AL31" s="58"/>
      <c r="AM31" s="58"/>
      <c r="AN31" s="58"/>
      <c r="AO31" s="58"/>
      <c r="AP31" s="58"/>
      <c r="AQ31" s="58"/>
    </row>
    <row r="32" spans="2:43" ht="15">
      <c r="B32" s="1"/>
      <c r="C32" s="1"/>
      <c r="E32" s="6"/>
      <c r="F32" s="6"/>
      <c r="G32" s="6"/>
      <c r="H32" s="6" t="s">
        <v>4</v>
      </c>
      <c r="W32" s="1">
        <f aca="true" t="shared" si="29" ref="W32:AC32">COUNT(W5:W29)</f>
        <v>12</v>
      </c>
      <c r="X32" s="1">
        <f t="shared" si="29"/>
        <v>18</v>
      </c>
      <c r="Y32" s="1">
        <f t="shared" si="29"/>
        <v>8</v>
      </c>
      <c r="Z32" s="1">
        <f t="shared" si="29"/>
        <v>0</v>
      </c>
      <c r="AA32" s="1">
        <f t="shared" si="29"/>
        <v>0</v>
      </c>
      <c r="AB32" s="1">
        <f t="shared" si="29"/>
        <v>0</v>
      </c>
      <c r="AC32" s="1">
        <f t="shared" si="29"/>
        <v>0</v>
      </c>
      <c r="AD32" s="1">
        <f>SUM(W32:AC32)</f>
        <v>38</v>
      </c>
      <c r="AE32">
        <v>29</v>
      </c>
      <c r="AF32">
        <f t="shared" si="25"/>
        <v>0</v>
      </c>
      <c r="AG32">
        <f t="shared" si="3"/>
        <v>24360</v>
      </c>
      <c r="AH32">
        <f t="shared" si="26"/>
        <v>0</v>
      </c>
      <c r="AI32" s="58"/>
      <c r="AJ32" s="58"/>
      <c r="AK32" s="58"/>
      <c r="AL32" s="58"/>
      <c r="AM32" s="58"/>
      <c r="AN32" s="58"/>
      <c r="AO32" s="58"/>
      <c r="AP32" s="58"/>
      <c r="AQ32" s="58"/>
    </row>
    <row r="33" spans="5:43" ht="18">
      <c r="E33" s="6"/>
      <c r="F33" s="6"/>
      <c r="G33" s="6"/>
      <c r="H33" s="6" t="s">
        <v>12</v>
      </c>
      <c r="W33" s="1">
        <f>IF(W32=0,"",SUM(W5:W29))</f>
        <v>233.5</v>
      </c>
      <c r="X33" s="1">
        <f aca="true" t="shared" si="30" ref="X33:AC33">IF(X32=0,"",SUM(X5:X29))</f>
        <v>363</v>
      </c>
      <c r="Y33" s="8">
        <f t="shared" si="30"/>
        <v>144.5</v>
      </c>
      <c r="Z33" s="8">
        <f t="shared" si="30"/>
      </c>
      <c r="AA33" s="8">
        <f t="shared" si="30"/>
      </c>
      <c r="AB33" s="8">
        <f t="shared" si="30"/>
      </c>
      <c r="AC33" s="8">
        <f t="shared" si="30"/>
      </c>
      <c r="AE33">
        <v>30</v>
      </c>
      <c r="AF33">
        <f t="shared" si="25"/>
        <v>0</v>
      </c>
      <c r="AG33">
        <f t="shared" si="3"/>
        <v>26970</v>
      </c>
      <c r="AH33">
        <f t="shared" si="26"/>
        <v>0</v>
      </c>
      <c r="AI33" s="58"/>
      <c r="AJ33" s="58"/>
      <c r="AK33" s="58"/>
      <c r="AL33" s="58"/>
      <c r="AM33" s="58"/>
      <c r="AN33" s="58"/>
      <c r="AO33" s="58"/>
      <c r="AP33" s="58"/>
      <c r="AQ33" s="58"/>
    </row>
    <row r="34" spans="3:43" ht="18">
      <c r="C34" s="6"/>
      <c r="E34" s="5"/>
      <c r="F34" s="5"/>
      <c r="G34" s="5"/>
      <c r="H34" s="5" t="s">
        <v>13</v>
      </c>
      <c r="W34" s="9">
        <f>IF(W32=0,0,W33*W33/W32)</f>
        <v>4543.520833333333</v>
      </c>
      <c r="X34" s="9">
        <f aca="true" t="shared" si="31" ref="X34:AC34">IF(X32=0,0,X33*X33/X32)</f>
        <v>7320.5</v>
      </c>
      <c r="Y34" s="9">
        <f t="shared" si="31"/>
        <v>2610.03125</v>
      </c>
      <c r="Z34" s="9">
        <f t="shared" si="31"/>
        <v>0</v>
      </c>
      <c r="AA34" s="9">
        <f t="shared" si="31"/>
        <v>0</v>
      </c>
      <c r="AB34" s="9">
        <f t="shared" si="31"/>
        <v>0</v>
      </c>
      <c r="AC34" s="9">
        <f t="shared" si="31"/>
        <v>0</v>
      </c>
      <c r="AE34">
        <v>31</v>
      </c>
      <c r="AF34">
        <f t="shared" si="25"/>
        <v>0</v>
      </c>
      <c r="AG34">
        <f t="shared" si="3"/>
        <v>29760</v>
      </c>
      <c r="AH34">
        <f t="shared" si="26"/>
        <v>0</v>
      </c>
      <c r="AI34" s="58"/>
      <c r="AJ34" s="58"/>
      <c r="AK34" s="58"/>
      <c r="AL34" s="58"/>
      <c r="AM34" s="58"/>
      <c r="AN34" s="58"/>
      <c r="AO34" s="58"/>
      <c r="AP34" s="58"/>
      <c r="AQ34" s="58"/>
    </row>
    <row r="35" spans="2:43" ht="15">
      <c r="B35" s="5"/>
      <c r="C35" s="4"/>
      <c r="E35" s="5"/>
      <c r="F35" s="5"/>
      <c r="G35" s="5"/>
      <c r="H35" s="6" t="s">
        <v>14</v>
      </c>
      <c r="W35" s="7">
        <f>IF(W32=0,"",((12/(AD32*(AD32+1)))*(W34+X34+Y34+Z34+AA34+AB34+AC34))-3*(AD32+1))</f>
        <v>0.1988022941970229</v>
      </c>
      <c r="X35" s="7"/>
      <c r="Y35" s="7"/>
      <c r="Z35" s="7"/>
      <c r="AA35" s="7"/>
      <c r="AB35" s="7"/>
      <c r="AC35" s="7"/>
      <c r="AE35">
        <v>32</v>
      </c>
      <c r="AF35">
        <f t="shared" si="25"/>
        <v>0</v>
      </c>
      <c r="AG35">
        <f t="shared" si="3"/>
        <v>32736</v>
      </c>
      <c r="AH35">
        <f t="shared" si="26"/>
        <v>0</v>
      </c>
      <c r="AI35" s="58"/>
      <c r="AJ35" s="58"/>
      <c r="AK35" s="58"/>
      <c r="AL35" s="58"/>
      <c r="AM35" s="58"/>
      <c r="AN35" s="58"/>
      <c r="AO35" s="58"/>
      <c r="AP35" s="58"/>
      <c r="AQ35" s="58"/>
    </row>
    <row r="36" spans="3:43" ht="15">
      <c r="C36" s="4"/>
      <c r="E36" s="5"/>
      <c r="F36" s="5"/>
      <c r="G36" s="5"/>
      <c r="H36" s="5" t="s">
        <v>9</v>
      </c>
      <c r="W36" s="7">
        <f>IF(X32=0,"",1-(AH54/(AD32*AD32*AD32-AD32)))</f>
        <v>0.9987963672174198</v>
      </c>
      <c r="AE36">
        <v>33</v>
      </c>
      <c r="AF36">
        <f t="shared" si="25"/>
        <v>0</v>
      </c>
      <c r="AG36">
        <f t="shared" si="3"/>
        <v>35904</v>
      </c>
      <c r="AH36">
        <f t="shared" si="26"/>
        <v>0</v>
      </c>
      <c r="AI36" s="58"/>
      <c r="AJ36" s="58"/>
      <c r="AK36" s="58"/>
      <c r="AL36" s="58"/>
      <c r="AM36" s="58"/>
      <c r="AN36" s="58"/>
      <c r="AO36" s="58"/>
      <c r="AP36" s="58"/>
      <c r="AQ36" s="58"/>
    </row>
    <row r="37" spans="5:43" ht="15">
      <c r="E37" s="6"/>
      <c r="F37" s="36"/>
      <c r="G37" s="36"/>
      <c r="H37" s="36" t="s">
        <v>15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>
        <f>IF(X32=0,"",W35/W36)</f>
        <v>0.19904186751386857</v>
      </c>
      <c r="AE37">
        <v>34</v>
      </c>
      <c r="AF37">
        <f t="shared" si="25"/>
        <v>0</v>
      </c>
      <c r="AG37">
        <f t="shared" si="3"/>
        <v>39270</v>
      </c>
      <c r="AH37">
        <f t="shared" si="26"/>
        <v>0</v>
      </c>
      <c r="AI37" s="58"/>
      <c r="AJ37" s="58"/>
      <c r="AK37" s="58"/>
      <c r="AL37" s="58"/>
      <c r="AM37" s="58"/>
      <c r="AN37" s="58"/>
      <c r="AO37" s="58"/>
      <c r="AP37" s="58"/>
      <c r="AQ37" s="58"/>
    </row>
    <row r="38" spans="5:43" ht="15">
      <c r="E38" s="5"/>
      <c r="F38" s="40"/>
      <c r="G38" s="40"/>
      <c r="H38" s="40" t="s">
        <v>16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2">
        <f>IF(X32=0,"",LOOKUP(X38,J41:O41,J42:O42))</f>
        <v>5.9915</v>
      </c>
      <c r="X38" s="1">
        <f>IF(W32=0,"",6-COUNTIF(W32:AC32,0))</f>
        <v>2</v>
      </c>
      <c r="Y38" t="s">
        <v>5</v>
      </c>
      <c r="AE38">
        <v>35</v>
      </c>
      <c r="AF38">
        <f t="shared" si="25"/>
        <v>0</v>
      </c>
      <c r="AG38">
        <f t="shared" si="3"/>
        <v>42840</v>
      </c>
      <c r="AH38">
        <f t="shared" si="26"/>
        <v>0</v>
      </c>
      <c r="AI38" s="58"/>
      <c r="AJ38" s="58"/>
      <c r="AK38" s="58"/>
      <c r="AL38" s="58"/>
      <c r="AM38" s="58"/>
      <c r="AN38" s="58"/>
      <c r="AO38" s="58"/>
      <c r="AP38" s="58"/>
      <c r="AQ38" s="58"/>
    </row>
    <row r="39" spans="5:43" ht="15">
      <c r="E39" s="5"/>
      <c r="F39" s="5"/>
      <c r="G39" s="5"/>
      <c r="H39" s="6" t="s">
        <v>8</v>
      </c>
      <c r="W39" s="62" t="str">
        <f>IF(X32=0,"",IF(W37&lt;=W38,"Populations not significantly different (Hc&lt;X²)","Populations significantly different (Hc&gt;X²)"))</f>
        <v>Populations not significantly different (Hc&lt;X²)</v>
      </c>
      <c r="X39" s="62"/>
      <c r="Y39" s="62"/>
      <c r="Z39" s="62"/>
      <c r="AA39" s="62"/>
      <c r="AB39" s="62"/>
      <c r="AC39" s="62"/>
      <c r="AD39" s="2"/>
      <c r="AE39">
        <v>36</v>
      </c>
      <c r="AF39">
        <f t="shared" si="25"/>
        <v>0</v>
      </c>
      <c r="AG39">
        <f t="shared" si="3"/>
        <v>46620</v>
      </c>
      <c r="AH39">
        <f t="shared" si="26"/>
        <v>0</v>
      </c>
      <c r="AI39" s="58"/>
      <c r="AJ39" s="58"/>
      <c r="AK39" s="58"/>
      <c r="AL39" s="58"/>
      <c r="AM39" s="58"/>
      <c r="AN39" s="58"/>
      <c r="AO39" s="58"/>
      <c r="AP39" s="58"/>
      <c r="AQ39" s="58"/>
    </row>
    <row r="40" spans="31:34" ht="15">
      <c r="AE40">
        <v>37</v>
      </c>
      <c r="AF40">
        <f t="shared" si="25"/>
        <v>0</v>
      </c>
      <c r="AG40">
        <f t="shared" si="3"/>
        <v>50616</v>
      </c>
      <c r="AH40">
        <f t="shared" si="26"/>
        <v>0</v>
      </c>
    </row>
    <row r="41" spans="9:34" ht="15">
      <c r="I41" t="s">
        <v>6</v>
      </c>
      <c r="J41">
        <v>1</v>
      </c>
      <c r="K41" s="1">
        <v>2</v>
      </c>
      <c r="L41" s="1">
        <v>3</v>
      </c>
      <c r="M41" s="1">
        <v>4</v>
      </c>
      <c r="N41" s="1">
        <v>5</v>
      </c>
      <c r="O41" s="1">
        <v>6</v>
      </c>
      <c r="S41" s="1"/>
      <c r="T41" s="1"/>
      <c r="U41" s="1"/>
      <c r="V41" s="1"/>
      <c r="AE41">
        <v>38</v>
      </c>
      <c r="AF41">
        <f t="shared" si="25"/>
        <v>0</v>
      </c>
      <c r="AG41">
        <f t="shared" si="3"/>
        <v>54834</v>
      </c>
      <c r="AH41">
        <f t="shared" si="26"/>
        <v>0</v>
      </c>
    </row>
    <row r="42" spans="9:34" ht="15">
      <c r="I42" t="s">
        <v>7</v>
      </c>
      <c r="J42">
        <v>3.841</v>
      </c>
      <c r="K42" s="8">
        <v>5.9915</v>
      </c>
      <c r="L42" s="8">
        <v>7.8147</v>
      </c>
      <c r="M42" s="8">
        <v>9.4877</v>
      </c>
      <c r="N42" s="8">
        <v>11.0705</v>
      </c>
      <c r="O42" s="8">
        <v>12.5916</v>
      </c>
      <c r="S42" s="1"/>
      <c r="T42" s="1"/>
      <c r="U42" s="1"/>
      <c r="V42" s="1"/>
      <c r="AE42">
        <v>39</v>
      </c>
      <c r="AF42">
        <f t="shared" si="25"/>
        <v>0</v>
      </c>
      <c r="AG42">
        <f t="shared" si="3"/>
        <v>59280</v>
      </c>
      <c r="AH42">
        <f t="shared" si="26"/>
        <v>0</v>
      </c>
    </row>
    <row r="43" spans="31:34" ht="15">
      <c r="AE43">
        <v>40</v>
      </c>
      <c r="AF43">
        <f t="shared" si="25"/>
        <v>0</v>
      </c>
      <c r="AG43">
        <f t="shared" si="3"/>
        <v>63960</v>
      </c>
      <c r="AH43">
        <f t="shared" si="26"/>
        <v>0</v>
      </c>
    </row>
    <row r="44" spans="31:34" ht="15">
      <c r="AE44">
        <v>41</v>
      </c>
      <c r="AF44">
        <f t="shared" si="25"/>
        <v>0</v>
      </c>
      <c r="AG44">
        <f t="shared" si="3"/>
        <v>68880</v>
      </c>
      <c r="AH44">
        <f t="shared" si="26"/>
        <v>0</v>
      </c>
    </row>
    <row r="45" spans="31:34" ht="15">
      <c r="AE45">
        <v>42</v>
      </c>
      <c r="AF45">
        <f t="shared" si="25"/>
        <v>0</v>
      </c>
      <c r="AG45">
        <f t="shared" si="3"/>
        <v>74046</v>
      </c>
      <c r="AH45">
        <f t="shared" si="26"/>
        <v>0</v>
      </c>
    </row>
    <row r="46" spans="31:34" ht="15">
      <c r="AE46">
        <v>43</v>
      </c>
      <c r="AF46">
        <f t="shared" si="25"/>
        <v>0</v>
      </c>
      <c r="AG46">
        <f t="shared" si="3"/>
        <v>79464</v>
      </c>
      <c r="AH46">
        <f t="shared" si="26"/>
        <v>0</v>
      </c>
    </row>
    <row r="47" spans="31:34" ht="15">
      <c r="AE47">
        <v>44</v>
      </c>
      <c r="AF47">
        <f t="shared" si="25"/>
        <v>0</v>
      </c>
      <c r="AG47">
        <f t="shared" si="3"/>
        <v>85140</v>
      </c>
      <c r="AH47">
        <f t="shared" si="26"/>
        <v>0</v>
      </c>
    </row>
    <row r="48" spans="31:34" ht="15">
      <c r="AE48">
        <v>45</v>
      </c>
      <c r="AF48">
        <f t="shared" si="25"/>
        <v>0</v>
      </c>
      <c r="AG48">
        <f t="shared" si="3"/>
        <v>91080</v>
      </c>
      <c r="AH48">
        <f t="shared" si="26"/>
        <v>0</v>
      </c>
    </row>
    <row r="49" spans="31:34" ht="15">
      <c r="AE49">
        <v>46</v>
      </c>
      <c r="AF49">
        <f t="shared" si="25"/>
        <v>0</v>
      </c>
      <c r="AG49">
        <f t="shared" si="3"/>
        <v>97290</v>
      </c>
      <c r="AH49">
        <f t="shared" si="26"/>
        <v>0</v>
      </c>
    </row>
    <row r="50" spans="31:34" ht="15">
      <c r="AE50">
        <v>47</v>
      </c>
      <c r="AF50">
        <f t="shared" si="25"/>
        <v>0</v>
      </c>
      <c r="AG50">
        <f t="shared" si="3"/>
        <v>103776</v>
      </c>
      <c r="AH50">
        <f t="shared" si="26"/>
        <v>0</v>
      </c>
    </row>
    <row r="51" spans="31:34" ht="15">
      <c r="AE51">
        <v>48</v>
      </c>
      <c r="AF51">
        <f t="shared" si="25"/>
        <v>0</v>
      </c>
      <c r="AG51">
        <f t="shared" si="3"/>
        <v>110544</v>
      </c>
      <c r="AH51">
        <f t="shared" si="26"/>
        <v>0</v>
      </c>
    </row>
    <row r="52" spans="31:34" ht="15">
      <c r="AE52">
        <v>49</v>
      </c>
      <c r="AF52">
        <f t="shared" si="25"/>
        <v>0</v>
      </c>
      <c r="AG52">
        <f t="shared" si="3"/>
        <v>117600</v>
      </c>
      <c r="AH52">
        <f t="shared" si="26"/>
        <v>0</v>
      </c>
    </row>
    <row r="53" spans="31:34" ht="15">
      <c r="AE53">
        <v>50</v>
      </c>
      <c r="AF53">
        <f t="shared" si="25"/>
        <v>0</v>
      </c>
      <c r="AG53">
        <f t="shared" si="3"/>
        <v>124950</v>
      </c>
      <c r="AH53">
        <f>(AF53/AE53)*AG53</f>
        <v>0</v>
      </c>
    </row>
    <row r="54" ht="15">
      <c r="AH54">
        <f>SUM(AH5:AH53)</f>
        <v>66</v>
      </c>
    </row>
  </sheetData>
  <sheetProtection sheet="1"/>
  <mergeCells count="1">
    <mergeCell ref="W39:AC39"/>
  </mergeCells>
  <conditionalFormatting sqref="AD39">
    <cfRule type="cellIs" priority="3" dxfId="4" operator="equal" stopIfTrue="1">
      <formula>"&gt;"</formula>
    </cfRule>
    <cfRule type="containsText" priority="4" dxfId="5" operator="containsText" stopIfTrue="1" text="&lt;">
      <formula>NOT(ISERROR(SEARCH("&lt;",AD39)))</formula>
    </cfRule>
  </conditionalFormatting>
  <conditionalFormatting sqref="W39:AC39">
    <cfRule type="containsText" priority="1" dxfId="5" operator="containsText" stopIfTrue="1" text="&lt;">
      <formula>NOT(ISERROR(SEARCH("&lt;",W39)))</formula>
    </cfRule>
    <cfRule type="containsText" priority="2" dxfId="4" operator="containsText" stopIfTrue="1" text="&gt;">
      <formula>NOT(ISERROR(SEARCH("&gt;",W39)))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cugieje</dc:creator>
  <cp:keywords/>
  <dc:description/>
  <cp:lastModifiedBy>CUGIER Jean-Pierre</cp:lastModifiedBy>
  <dcterms:created xsi:type="dcterms:W3CDTF">2010-12-21T10:29:47Z</dcterms:created>
  <dcterms:modified xsi:type="dcterms:W3CDTF">2015-09-28T07:31:50Z</dcterms:modified>
  <cp:category/>
  <cp:version/>
  <cp:contentType/>
  <cp:contentStatus/>
</cp:coreProperties>
</file>